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80" windowHeight="7050"/>
  </bookViews>
  <sheets>
    <sheet name="resultat" sheetId="1" r:id="rId1"/>
    <sheet name="Balanse" sheetId="2" r:id="rId2"/>
    <sheet name="Noter" sheetId="3" r:id="rId3"/>
  </sheets>
  <definedNames>
    <definedName name="_xlnm.Print_Area" localSheetId="1">Balanse!$A$43:$I$83</definedName>
    <definedName name="_xlnm.Print_Area" localSheetId="0">resultat!$A$1:$I$52</definedName>
    <definedName name="_xlnm.Print_Titles" localSheetId="2">Noter!$1:$3</definedName>
  </definedNames>
  <calcPr calcId="145621"/>
</workbook>
</file>

<file path=xl/calcChain.xml><?xml version="1.0" encoding="utf-8"?>
<calcChain xmlns="http://schemas.openxmlformats.org/spreadsheetml/2006/main">
  <c r="F11" i="1" l="1"/>
  <c r="K6" i="1"/>
  <c r="F69" i="2"/>
  <c r="F33" i="2"/>
  <c r="H33" i="2"/>
  <c r="F30" i="2"/>
  <c r="F75" i="3"/>
  <c r="E75" i="3"/>
  <c r="E72" i="3"/>
  <c r="F29" i="1"/>
  <c r="E63" i="3"/>
  <c r="E85" i="3"/>
  <c r="F33" i="1"/>
  <c r="F31" i="1"/>
  <c r="E87" i="3"/>
  <c r="G87" i="3"/>
  <c r="E84" i="3"/>
  <c r="E55" i="3"/>
  <c r="F28" i="1"/>
  <c r="F26" i="1"/>
  <c r="F19" i="1"/>
  <c r="F16" i="1"/>
  <c r="G37" i="3"/>
  <c r="E47" i="3"/>
  <c r="E46" i="3"/>
  <c r="E45" i="3"/>
  <c r="E44" i="3"/>
  <c r="G44" i="3"/>
  <c r="H34" i="1"/>
  <c r="H33" i="1"/>
  <c r="H29" i="1"/>
  <c r="H19" i="1"/>
  <c r="H12" i="1"/>
  <c r="F35" i="1" l="1"/>
  <c r="F76" i="3"/>
  <c r="E76" i="3"/>
  <c r="E78" i="3"/>
  <c r="E66" i="3" l="1"/>
  <c r="F30" i="1" s="1"/>
  <c r="E39" i="3"/>
  <c r="H70" i="2"/>
  <c r="H64" i="2"/>
  <c r="H53" i="2"/>
  <c r="H48" i="2"/>
  <c r="H24" i="2"/>
  <c r="H14" i="2"/>
  <c r="H16" i="2" s="1"/>
  <c r="H11" i="2"/>
  <c r="G88" i="3"/>
  <c r="G66" i="3"/>
  <c r="G39" i="3"/>
  <c r="F31" i="2"/>
  <c r="E88" i="3"/>
  <c r="F36" i="1" s="1"/>
  <c r="G75" i="3"/>
  <c r="E49" i="3"/>
  <c r="F17" i="1" s="1"/>
  <c r="G78" i="3"/>
  <c r="F70" i="2"/>
  <c r="F72" i="2" s="1"/>
  <c r="G73" i="3"/>
  <c r="F48" i="2"/>
  <c r="F24" i="2"/>
  <c r="F64" i="2"/>
  <c r="B46" i="2"/>
  <c r="F53" i="2"/>
  <c r="F11" i="2"/>
  <c r="G74" i="3"/>
  <c r="A3" i="3"/>
  <c r="G72" i="3"/>
  <c r="G76" i="3" l="1"/>
  <c r="F13" i="2" s="1"/>
  <c r="F14" i="2" s="1"/>
  <c r="F16" i="2" s="1"/>
  <c r="F35" i="2"/>
  <c r="G49" i="3"/>
  <c r="H31" i="2"/>
  <c r="H35" i="2" s="1"/>
  <c r="H37" i="2" s="1"/>
  <c r="H72" i="2"/>
  <c r="F37" i="1"/>
  <c r="F20" i="1"/>
  <c r="H37" i="1"/>
  <c r="H20" i="1"/>
  <c r="F37" i="2" l="1"/>
  <c r="F39" i="1"/>
  <c r="F44" i="1" s="1"/>
  <c r="F56" i="2" s="1"/>
  <c r="H39" i="1"/>
  <c r="H44" i="1" s="1"/>
  <c r="H54" i="1" s="1"/>
  <c r="E94" i="3"/>
  <c r="H57" i="2"/>
  <c r="H59" i="2"/>
  <c r="H74" i="2" s="1"/>
  <c r="F54" i="1" l="1"/>
  <c r="E95" i="3" s="1"/>
  <c r="F51" i="1"/>
  <c r="E96" i="3"/>
  <c r="F57" i="2"/>
  <c r="F59" i="2" s="1"/>
  <c r="F74" i="2" s="1"/>
  <c r="F75" i="2" s="1"/>
</calcChain>
</file>

<file path=xl/sharedStrings.xml><?xml version="1.0" encoding="utf-8"?>
<sst xmlns="http://schemas.openxmlformats.org/spreadsheetml/2006/main" count="181" uniqueCount="168">
  <si>
    <t>Note</t>
  </si>
  <si>
    <t>Finansinntekt/kostnad</t>
  </si>
  <si>
    <t>Renteinntekter</t>
  </si>
  <si>
    <t>Skattekostnad på ordinært resultat</t>
  </si>
  <si>
    <t>Ordinært resultat</t>
  </si>
  <si>
    <t>Årsresultat</t>
  </si>
  <si>
    <t>Disponering av årsresultat</t>
  </si>
  <si>
    <t>Eiendeler</t>
  </si>
  <si>
    <t>Anleggsmidler</t>
  </si>
  <si>
    <t>Imatrielle eiendeler</t>
  </si>
  <si>
    <t>Utsatt skattefordel</t>
  </si>
  <si>
    <t>Sum Imatrielle eiendeler</t>
  </si>
  <si>
    <t>Omløpsmidler</t>
  </si>
  <si>
    <t>Sum fordringer</t>
  </si>
  <si>
    <t>Bankinnskudd, kontanter o.l</t>
  </si>
  <si>
    <t>Sum omløpsmidler</t>
  </si>
  <si>
    <t>Sum eiendeler</t>
  </si>
  <si>
    <t>Egenkapital og gjeld</t>
  </si>
  <si>
    <t>Innskutt egenkapital</t>
  </si>
  <si>
    <t>Sum innskutt egenkapital</t>
  </si>
  <si>
    <t>Opptjent egenkapital</t>
  </si>
  <si>
    <t>Sum opptjent egenkapital</t>
  </si>
  <si>
    <t>Sum egenkapital</t>
  </si>
  <si>
    <t>Gjeld</t>
  </si>
  <si>
    <t>Kortsiktig gjeld</t>
  </si>
  <si>
    <t>Leverandørgjeld</t>
  </si>
  <si>
    <t>Sum kortsiktig gjeld</t>
  </si>
  <si>
    <t>Sum gjeld</t>
  </si>
  <si>
    <t>Sum egenkapital og gjeld</t>
  </si>
  <si>
    <t>Sum</t>
  </si>
  <si>
    <t xml:space="preserve">            BALANSE</t>
  </si>
  <si>
    <t xml:space="preserve">Fordringer </t>
  </si>
  <si>
    <t>Lønnskostnad</t>
  </si>
  <si>
    <t>Avskrivning varige driftsmidler</t>
  </si>
  <si>
    <t>Varige driftsmidler</t>
  </si>
  <si>
    <t>Driftsløsøre, inventar og lignede</t>
  </si>
  <si>
    <t>Sum varige driftsmidler</t>
  </si>
  <si>
    <t>Sum anleggsmidler</t>
  </si>
  <si>
    <t>Kundefordringer</t>
  </si>
  <si>
    <t>Annen langsiktig gjeld</t>
  </si>
  <si>
    <t>Gjeld til kredittinstitusjoner</t>
  </si>
  <si>
    <t>Sum annen langsiktig gjeld</t>
  </si>
  <si>
    <t>Totalt</t>
  </si>
  <si>
    <t>Anskaffelskostnad 1.1.</t>
  </si>
  <si>
    <t>Årets tilgang</t>
  </si>
  <si>
    <t>Årets avgang</t>
  </si>
  <si>
    <t>Akkumulerte avskrivninger pr 31.12.</t>
  </si>
  <si>
    <t>Bokført verdi pr 31.12.</t>
  </si>
  <si>
    <t>Årets avskrivninger</t>
  </si>
  <si>
    <t>Annen egenkapital</t>
  </si>
  <si>
    <t>Overført annen egenkapital</t>
  </si>
  <si>
    <t>Varer</t>
  </si>
  <si>
    <t>Sum varer</t>
  </si>
  <si>
    <t>Andre fordringer</t>
  </si>
  <si>
    <t>Aksjekapital (1.000 aksjer a kr 200,-)</t>
  </si>
  <si>
    <t>Note 1 - Regnskapsprinsipper</t>
  </si>
  <si>
    <t>Lønnskostnader består av følgende poster:</t>
  </si>
  <si>
    <t>Egenkapital 01.01.</t>
  </si>
  <si>
    <t>Annen</t>
  </si>
  <si>
    <t>Utbytte</t>
  </si>
  <si>
    <t>0</t>
  </si>
  <si>
    <t>Inntektsføring ved salg av varer skjer på leveringstidspunktet. Tjenester inntektsføres etter hvert som de leveres.</t>
  </si>
  <si>
    <t>Klassifisering og vurdering av balanseposter</t>
  </si>
  <si>
    <t>Anleggsmidler er eiendeler bestemt til varig eie eller bruk. Anleggsmidler er vurdert til anskaffelseskost.</t>
  </si>
  <si>
    <t xml:space="preserve">Varige driftsmidler balanseføres og avskrives over driftsmidlets økonomiske levetid. Varige driftsmidler </t>
  </si>
  <si>
    <t>nedskrives ved verdifall som forventes ikke å være forbigående. Nedskrivningen reverseres når grunnlaget for</t>
  </si>
  <si>
    <t>nedskrivningen ikke lenger er til stede.</t>
  </si>
  <si>
    <t>Omløpsmidler og kortsiktig gjeld omfatter normalt poster som forfaller til betaling innen ett år etter balansedagen.</t>
  </si>
  <si>
    <t>Omløpsmidler vurderes til laveste verdi av anskaffelseskost og virkelig verdi.</t>
  </si>
  <si>
    <t>Fordringer</t>
  </si>
  <si>
    <t>Kundefordringer og andre fordringer oppføres til pålydende etter fradrag for avsetning til forventet tap.</t>
  </si>
  <si>
    <t>Eina Sportsklubb</t>
  </si>
  <si>
    <t>Forskuddsbetaling til leverandører</t>
  </si>
  <si>
    <t>Styreleder</t>
  </si>
  <si>
    <t>BALANSE</t>
  </si>
  <si>
    <t>Sekretær</t>
  </si>
  <si>
    <t>Årets aktivitetsresultat</t>
  </si>
  <si>
    <t>Aktivitetsresultat før finans</t>
  </si>
  <si>
    <t>Forbrukte midler</t>
  </si>
  <si>
    <t>Anskaffede midler</t>
  </si>
  <si>
    <t>Sum anskaffede midler</t>
  </si>
  <si>
    <t>Medlemskontingent</t>
  </si>
  <si>
    <t>Medlemsinntekter</t>
  </si>
  <si>
    <t>Tilskudd</t>
  </si>
  <si>
    <t>Aktivitetsmidler Norges Idrettsforbund (NIF)</t>
  </si>
  <si>
    <t>Kommunal driftsstøtte (VTK)</t>
  </si>
  <si>
    <t>Opptjente inntekter fra aktiviteter</t>
  </si>
  <si>
    <t>Kiosksalg</t>
  </si>
  <si>
    <t>Reklame, sponsorer</t>
  </si>
  <si>
    <t>Sum aktivitetskostnader</t>
  </si>
  <si>
    <t>3925+3950</t>
  </si>
  <si>
    <t xml:space="preserve"> 3440 Kommunalt tilskudd</t>
  </si>
  <si>
    <t>3440 Fra 891' (2012) 1til 825' (2013)</t>
  </si>
  <si>
    <t>Andre inntekter</t>
  </si>
  <si>
    <t>Inntektsbringende tiltak, leieinntekter m.fl.</t>
  </si>
  <si>
    <t>Aktivitetsavgift</t>
  </si>
  <si>
    <t>Note 3 - Inntektbringende tiltak, leieinntekter m.m.</t>
  </si>
  <si>
    <t>Inntektsbringende tiltak, dugnader m.m.</t>
  </si>
  <si>
    <t>Leieinntekter Sportshytter</t>
  </si>
  <si>
    <t>Merverdiavgiftkompensasjon</t>
  </si>
  <si>
    <t>Refusjon strømutg. lysløype Prestmarka (VTK)</t>
  </si>
  <si>
    <t>Kostnader til formålet</t>
  </si>
  <si>
    <t>Innkjøp kiosk</t>
  </si>
  <si>
    <t>Premier, merker</t>
  </si>
  <si>
    <t>Lys, varme</t>
  </si>
  <si>
    <t>Vedlikehold bygninger, baner/løyper, utstyr</t>
  </si>
  <si>
    <t>Kjøp av utstyr</t>
  </si>
  <si>
    <t>Forsikringspremie</t>
  </si>
  <si>
    <t>6600,6620,6630</t>
  </si>
  <si>
    <t>Driftskostn. bygninger, baner/løyper, utstyr</t>
  </si>
  <si>
    <t>Konting./lisenser idrettsorg.</t>
  </si>
  <si>
    <t>Administrasjonskostnader</t>
  </si>
  <si>
    <t xml:space="preserve">              I Styret for Eina Sportsklubb</t>
  </si>
  <si>
    <t xml:space="preserve">              Nestleder</t>
  </si>
  <si>
    <t xml:space="preserve">              Økonomiansvarlig</t>
  </si>
  <si>
    <t>Stevner/aktiviteter, aktivitetsavgift</t>
  </si>
  <si>
    <t>Varelaget er vurdert til laveste verdi av anskaffelseskost og virkelig verdi.</t>
  </si>
  <si>
    <t>Aktivitetsregnskap</t>
  </si>
  <si>
    <t>Balanse</t>
  </si>
  <si>
    <t>Noter</t>
  </si>
  <si>
    <t>Anskaffede midler (inntekter)</t>
  </si>
  <si>
    <t>Bankinnskudd, kontanter o.l.</t>
  </si>
  <si>
    <t>Note 2 - Inntekter stevner/aktiviteter, aktivitetsavgift</t>
  </si>
  <si>
    <t>Note 4 - Lønn, godtgjørelser m.v.</t>
  </si>
  <si>
    <t>Driftsløsøre</t>
  </si>
  <si>
    <t>Gresskl. mm.</t>
  </si>
  <si>
    <t>Inventar</t>
  </si>
  <si>
    <t>Bord</t>
  </si>
  <si>
    <t>Inntektsbringende tiltak - kostnad</t>
  </si>
  <si>
    <t xml:space="preserve">Årsregnskapet er satt opp i samsvar med regnskapsloven og god regnskapsskikk for ideelle organisjoner og </t>
  </si>
  <si>
    <t>Regnskapshonorar</t>
  </si>
  <si>
    <t xml:space="preserve">Arrangement, møter </t>
  </si>
  <si>
    <t>6705,6800,6840,6860,6940,7320,7420,7770,7790</t>
  </si>
  <si>
    <t>Kontorrekv., annonser</t>
  </si>
  <si>
    <t>Gaver</t>
  </si>
  <si>
    <t>Bankgebyrer, diverse kostnader</t>
  </si>
  <si>
    <t xml:space="preserve">Foreninger er frittatt for lønns-og trekkoppgave, og honoraret er skattefritt for mottakeren. Fribeløpet er på </t>
  </si>
  <si>
    <t>Egenkapital</t>
  </si>
  <si>
    <t>Stevner/aktiviteter - kostnad</t>
  </si>
  <si>
    <t>Baner/løyper</t>
  </si>
  <si>
    <t>Utstyr</t>
  </si>
  <si>
    <t>Klubbhus</t>
  </si>
  <si>
    <t>Note 6 - Varige driftsmidler</t>
  </si>
  <si>
    <t>Note 7 - Administrasjonskostnader</t>
  </si>
  <si>
    <t>Note 8 - Egenkapital</t>
  </si>
  <si>
    <t>Lønningsutbetaling, ungdom som instruktører - turn</t>
  </si>
  <si>
    <t>består av følgende:</t>
  </si>
  <si>
    <t>Bankinnskudd, kontanter o.l. inkluderer kontanter og bankinnskudd.</t>
  </si>
  <si>
    <t>Note 5 - Vedlikehold bygninger m.m.</t>
  </si>
  <si>
    <t>7140,7745,7750,7755</t>
  </si>
  <si>
    <t xml:space="preserve">Tipping, gaver, diverse </t>
  </si>
  <si>
    <t>Sissel Skiaker /s/</t>
  </si>
  <si>
    <t xml:space="preserve">              Berit Sangnæs Thorsbakken /s/</t>
  </si>
  <si>
    <t>3980+3985</t>
  </si>
  <si>
    <t>3440+3600+3620+3926+3975+3990</t>
  </si>
  <si>
    <t>Annen inntekt - solgt løypemaskin og scooter</t>
  </si>
  <si>
    <t>6315,6316,6317,6320,7000</t>
  </si>
  <si>
    <t xml:space="preserve"> </t>
  </si>
  <si>
    <t>kr 10000,- pr. person i 2016.</t>
  </si>
  <si>
    <t>Egenskapital 31.12.2016</t>
  </si>
  <si>
    <t>Midler dugnad turn, G14, J13/14, damelag</t>
  </si>
  <si>
    <t>Anne Siri Hamre Korsen</t>
  </si>
  <si>
    <t>Mona Strande</t>
  </si>
  <si>
    <t xml:space="preserve">              Eina, pr 31.12.16/15. mars 2017</t>
  </si>
  <si>
    <t>AKTIVITETSREGNSKAP 2016</t>
  </si>
  <si>
    <t>NOTER TIL REGNSKAPET 2016</t>
  </si>
  <si>
    <t>Stevner/aktiviteter (fotballskole, Skirenn,  m.m.)</t>
  </si>
  <si>
    <t>Årets overskudd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</si>
</sst>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#,##0_ ;\-#,##0\ 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3" fontId="0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3" fillId="0" borderId="1" xfId="0" applyFont="1" applyBorder="1"/>
    <xf numFmtId="3" fontId="4" fillId="0" borderId="0" xfId="0" applyNumberFormat="1" applyFont="1"/>
    <xf numFmtId="3" fontId="0" fillId="0" borderId="0" xfId="0" applyNumberFormat="1"/>
    <xf numFmtId="3" fontId="4" fillId="0" borderId="1" xfId="0" applyNumberFormat="1" applyFont="1" applyBorder="1"/>
    <xf numFmtId="3" fontId="5" fillId="0" borderId="0" xfId="0" applyNumberFormat="1" applyFont="1"/>
    <xf numFmtId="3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3" fontId="4" fillId="0" borderId="1" xfId="1" quotePrefix="1" applyNumberFormat="1" applyFont="1" applyBorder="1" applyAlignment="1">
      <alignment horizontal="right"/>
    </xf>
    <xf numFmtId="3" fontId="4" fillId="0" borderId="0" xfId="1" applyNumberFormat="1" applyFont="1"/>
    <xf numFmtId="3" fontId="4" fillId="0" borderId="1" xfId="1" applyNumberFormat="1" applyFont="1" applyBorder="1"/>
    <xf numFmtId="3" fontId="5" fillId="0" borderId="1" xfId="1" applyNumberFormat="1" applyFont="1" applyBorder="1"/>
    <xf numFmtId="3" fontId="4" fillId="0" borderId="0" xfId="1" quotePrefix="1" applyNumberFormat="1" applyFont="1" applyAlignment="1">
      <alignment horizontal="right"/>
    </xf>
    <xf numFmtId="1" fontId="5" fillId="0" borderId="0" xfId="0" applyNumberFormat="1" applyFont="1"/>
    <xf numFmtId="3" fontId="4" fillId="0" borderId="0" xfId="1" applyNumberFormat="1" applyFont="1" applyBorder="1"/>
    <xf numFmtId="164" fontId="4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1" xfId="1" quotePrefix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1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1" xfId="0" applyFont="1" applyBorder="1"/>
    <xf numFmtId="3" fontId="7" fillId="0" borderId="0" xfId="0" applyNumberFormat="1" applyFont="1"/>
    <xf numFmtId="0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Alignment="1">
      <alignment horizontal="center"/>
    </xf>
    <xf numFmtId="0" fontId="3" fillId="0" borderId="2" xfId="0" applyFont="1" applyBorder="1"/>
    <xf numFmtId="3" fontId="3" fillId="0" borderId="2" xfId="0" applyNumberFormat="1" applyFont="1" applyBorder="1"/>
    <xf numFmtId="3" fontId="7" fillId="0" borderId="1" xfId="0" applyNumberFormat="1" applyFont="1" applyBorder="1"/>
    <xf numFmtId="3" fontId="3" fillId="0" borderId="0" xfId="0" applyNumberFormat="1" applyFont="1"/>
    <xf numFmtId="0" fontId="7" fillId="0" borderId="1" xfId="0" applyFont="1" applyBorder="1" applyAlignment="1">
      <alignment horizontal="right"/>
    </xf>
    <xf numFmtId="3" fontId="7" fillId="0" borderId="2" xfId="0" applyNumberFormat="1" applyFont="1" applyBorder="1"/>
    <xf numFmtId="0" fontId="7" fillId="0" borderId="1" xfId="0" applyFont="1" applyBorder="1" applyAlignment="1">
      <alignment horizontal="center"/>
    </xf>
    <xf numFmtId="14" fontId="4" fillId="0" borderId="0" xfId="0" applyNumberFormat="1" applyFont="1"/>
    <xf numFmtId="164" fontId="5" fillId="0" borderId="0" xfId="1" applyNumberFormat="1" applyFont="1" applyBorder="1" applyAlignment="1">
      <alignment horizontal="center"/>
    </xf>
    <xf numFmtId="3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9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Border="1"/>
    <xf numFmtId="3" fontId="4" fillId="0" borderId="0" xfId="1" quotePrefix="1" applyNumberFormat="1" applyFont="1" applyBorder="1" applyAlignment="1">
      <alignment horizontal="right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7" fillId="0" borderId="2" xfId="0" applyFont="1" applyBorder="1"/>
    <xf numFmtId="0" fontId="9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1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0" fontId="0" fillId="0" borderId="0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3" fontId="5" fillId="0" borderId="2" xfId="1" applyNumberFormat="1" applyFont="1" applyBorder="1"/>
    <xf numFmtId="0" fontId="5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3" fontId="5" fillId="0" borderId="3" xfId="1" applyNumberFormat="1" applyFont="1" applyBorder="1"/>
    <xf numFmtId="0" fontId="7" fillId="0" borderId="0" xfId="0" applyFont="1" applyBorder="1" applyAlignment="1">
      <alignment horizontal="center"/>
    </xf>
    <xf numFmtId="3" fontId="3" fillId="0" borderId="0" xfId="0" applyNumberFormat="1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64" fontId="0" fillId="0" borderId="0" xfId="0" applyNumberFormat="1"/>
    <xf numFmtId="165" fontId="4" fillId="0" borderId="0" xfId="1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5" fontId="4" fillId="0" borderId="1" xfId="1" quotePrefix="1" applyNumberFormat="1" applyFont="1" applyBorder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topLeftCell="A24" workbookViewId="0">
      <selection activeCell="F12" sqref="F12"/>
    </sheetView>
  </sheetViews>
  <sheetFormatPr baseColWidth="10" defaultRowHeight="12.75" x14ac:dyDescent="0.2"/>
  <cols>
    <col min="1" max="1" width="1.42578125" customWidth="1"/>
    <col min="2" max="2" width="3.42578125" customWidth="1"/>
    <col min="3" max="3" width="14.28515625" customWidth="1"/>
    <col min="4" max="4" width="24.85546875" customWidth="1"/>
    <col min="5" max="5" width="11.5703125" customWidth="1"/>
    <col min="6" max="6" width="17.7109375" bestFit="1" customWidth="1"/>
    <col min="7" max="7" width="6.5703125" customWidth="1"/>
    <col min="8" max="8" width="12.42578125" bestFit="1" customWidth="1"/>
    <col min="9" max="9" width="7.85546875" customWidth="1"/>
  </cols>
  <sheetData>
    <row r="1" spans="1:14" ht="8.25" customHeight="1" x14ac:dyDescent="0.2"/>
    <row r="2" spans="1:14" ht="23.25" x14ac:dyDescent="0.35">
      <c r="B2" s="1"/>
      <c r="C2" s="61"/>
      <c r="D2" s="19"/>
      <c r="E2" s="69" t="s">
        <v>164</v>
      </c>
      <c r="F2" s="1"/>
    </row>
    <row r="4" spans="1:14" ht="46.15" customHeight="1" x14ac:dyDescent="0.3">
      <c r="A4" s="2"/>
      <c r="B4" s="1" t="s">
        <v>71</v>
      </c>
      <c r="C4" s="2"/>
      <c r="D4" s="4"/>
      <c r="E4" s="19"/>
    </row>
    <row r="6" spans="1:14" ht="35.25" customHeight="1" x14ac:dyDescent="0.25">
      <c r="B6" s="3"/>
      <c r="C6" s="3"/>
      <c r="D6" s="3"/>
      <c r="E6" s="7" t="s">
        <v>0</v>
      </c>
      <c r="F6" s="27">
        <v>2016</v>
      </c>
      <c r="G6" s="27"/>
      <c r="H6" s="27">
        <v>2015</v>
      </c>
      <c r="K6">
        <f>354383-110000-232688</f>
        <v>11695</v>
      </c>
    </row>
    <row r="7" spans="1:14" ht="24.75" customHeight="1" x14ac:dyDescent="0.25">
      <c r="B7" s="70" t="s">
        <v>79</v>
      </c>
      <c r="C7" s="71"/>
      <c r="D7" s="71"/>
      <c r="E7" s="72"/>
      <c r="F7" s="15"/>
      <c r="G7" s="15"/>
      <c r="H7" s="15"/>
    </row>
    <row r="8" spans="1:14" ht="13.9" customHeight="1" x14ac:dyDescent="0.25">
      <c r="B8" s="4" t="s">
        <v>82</v>
      </c>
      <c r="C8" s="3"/>
      <c r="D8" s="3"/>
      <c r="E8" s="6"/>
      <c r="F8" s="13"/>
      <c r="G8" s="13"/>
      <c r="H8" s="13"/>
    </row>
    <row r="9" spans="1:14" ht="12.6" customHeight="1" x14ac:dyDescent="0.25">
      <c r="B9" s="4"/>
      <c r="C9" s="3" t="s">
        <v>81</v>
      </c>
      <c r="D9" s="3"/>
      <c r="E9" s="6"/>
      <c r="F9" s="13">
        <v>33050</v>
      </c>
      <c r="G9" s="13"/>
      <c r="H9" s="13">
        <v>38450</v>
      </c>
      <c r="K9" s="62">
        <v>3920</v>
      </c>
    </row>
    <row r="10" spans="1:14" ht="12.6" customHeight="1" x14ac:dyDescent="0.25">
      <c r="B10" s="4" t="s">
        <v>83</v>
      </c>
      <c r="C10" s="60"/>
      <c r="D10" s="3"/>
      <c r="E10" s="6"/>
      <c r="F10" s="13"/>
      <c r="G10" s="13"/>
      <c r="H10" s="13"/>
      <c r="K10" s="62"/>
    </row>
    <row r="11" spans="1:14" ht="13.9" customHeight="1" x14ac:dyDescent="0.2">
      <c r="B11" s="3"/>
      <c r="C11" s="3" t="s">
        <v>84</v>
      </c>
      <c r="D11" s="3"/>
      <c r="E11" s="6"/>
      <c r="F11" s="13">
        <f>110000+11695</f>
        <v>121695</v>
      </c>
      <c r="G11" s="13"/>
      <c r="H11" s="13">
        <v>109150</v>
      </c>
      <c r="K11" s="63" t="s">
        <v>91</v>
      </c>
      <c r="N11" s="14"/>
    </row>
    <row r="12" spans="1:14" ht="13.9" customHeight="1" x14ac:dyDescent="0.25">
      <c r="B12" s="4"/>
      <c r="C12" s="3" t="s">
        <v>85</v>
      </c>
      <c r="D12" s="3"/>
      <c r="E12" s="6"/>
      <c r="F12" s="13">
        <v>232688</v>
      </c>
      <c r="G12" s="13"/>
      <c r="H12" s="13">
        <f>231700+1000+137500</f>
        <v>370200</v>
      </c>
      <c r="K12" s="63" t="s">
        <v>92</v>
      </c>
    </row>
    <row r="13" spans="1:14" ht="12.6" customHeight="1" x14ac:dyDescent="0.25">
      <c r="B13" s="4" t="s">
        <v>86</v>
      </c>
      <c r="C13" s="3"/>
      <c r="D13" s="3"/>
      <c r="E13" s="6"/>
      <c r="F13" s="13"/>
      <c r="G13" s="13"/>
      <c r="H13" s="13"/>
      <c r="K13" s="62"/>
    </row>
    <row r="14" spans="1:14" ht="13.9" customHeight="1" x14ac:dyDescent="0.2">
      <c r="B14" s="3"/>
      <c r="C14" s="3" t="s">
        <v>87</v>
      </c>
      <c r="D14" s="3"/>
      <c r="E14" s="6"/>
      <c r="F14" s="13">
        <v>62053</v>
      </c>
      <c r="G14" s="13"/>
      <c r="H14" s="13">
        <v>78674.600000000006</v>
      </c>
      <c r="K14" s="63">
        <v>3110</v>
      </c>
    </row>
    <row r="15" spans="1:14" ht="13.9" customHeight="1" x14ac:dyDescent="0.25">
      <c r="B15" s="4"/>
      <c r="C15" s="3" t="s">
        <v>88</v>
      </c>
      <c r="D15" s="3"/>
      <c r="E15" s="6"/>
      <c r="F15" s="13">
        <v>157817</v>
      </c>
      <c r="G15" s="13"/>
      <c r="H15" s="13">
        <v>199000</v>
      </c>
      <c r="K15" s="62">
        <v>3970</v>
      </c>
    </row>
    <row r="16" spans="1:14" ht="13.9" customHeight="1" x14ac:dyDescent="0.25">
      <c r="B16" s="4"/>
      <c r="C16" s="3" t="s">
        <v>115</v>
      </c>
      <c r="D16" s="3"/>
      <c r="E16" s="66">
        <v>2</v>
      </c>
      <c r="F16" s="13">
        <f>Noter!E39</f>
        <v>385479</v>
      </c>
      <c r="G16" s="13"/>
      <c r="H16" s="13">
        <v>360076</v>
      </c>
      <c r="K16" s="63" t="s">
        <v>90</v>
      </c>
    </row>
    <row r="17" spans="2:11" ht="13.9" customHeight="1" x14ac:dyDescent="0.25">
      <c r="B17" s="4"/>
      <c r="C17" s="3" t="s">
        <v>94</v>
      </c>
      <c r="D17" s="3"/>
      <c r="E17" s="66">
        <v>3</v>
      </c>
      <c r="F17" s="13">
        <f>Noter!E49</f>
        <v>332921.78999999998</v>
      </c>
      <c r="G17" s="13"/>
      <c r="H17" s="13">
        <v>848787</v>
      </c>
      <c r="K17" s="63" t="s">
        <v>154</v>
      </c>
    </row>
    <row r="18" spans="2:11" ht="12.6" customHeight="1" x14ac:dyDescent="0.25">
      <c r="B18" s="64" t="s">
        <v>93</v>
      </c>
      <c r="C18" s="11"/>
      <c r="D18" s="11"/>
      <c r="E18" s="67"/>
      <c r="F18" s="65"/>
      <c r="G18" s="65" t="s">
        <v>157</v>
      </c>
      <c r="H18" s="65"/>
      <c r="I18" s="5"/>
      <c r="K18" s="62"/>
    </row>
    <row r="19" spans="2:11" ht="12.6" customHeight="1" x14ac:dyDescent="0.25">
      <c r="B19" s="70"/>
      <c r="C19" s="71" t="s">
        <v>150</v>
      </c>
      <c r="D19" s="71"/>
      <c r="E19" s="75"/>
      <c r="F19" s="22">
        <f>74052+18940.64</f>
        <v>92992.639999999999</v>
      </c>
      <c r="G19" s="22"/>
      <c r="H19" s="22">
        <f>14654+49195.51</f>
        <v>63849.51</v>
      </c>
      <c r="I19" s="5"/>
      <c r="K19" s="63" t="s">
        <v>153</v>
      </c>
    </row>
    <row r="20" spans="2:11" ht="18.75" customHeight="1" x14ac:dyDescent="0.25">
      <c r="B20" s="70" t="s">
        <v>80</v>
      </c>
      <c r="C20" s="70"/>
      <c r="D20" s="70"/>
      <c r="E20" s="73"/>
      <c r="F20" s="74">
        <f>SUM(F9:F19)</f>
        <v>1418696.43</v>
      </c>
      <c r="G20" s="74"/>
      <c r="H20" s="74">
        <f>SUM(H9:H19)</f>
        <v>2068187.11</v>
      </c>
      <c r="I20" s="5"/>
      <c r="K20" s="62"/>
    </row>
    <row r="21" spans="2:11" ht="19.899999999999999" customHeight="1" x14ac:dyDescent="0.2">
      <c r="B21" s="3"/>
      <c r="C21" s="3"/>
      <c r="D21" s="3"/>
      <c r="E21" s="6"/>
      <c r="F21" s="23"/>
      <c r="G21" s="23"/>
      <c r="H21" s="23"/>
      <c r="I21" s="5"/>
      <c r="K21" s="62"/>
    </row>
    <row r="22" spans="2:11" ht="18" customHeight="1" x14ac:dyDescent="0.25">
      <c r="B22" s="70" t="s">
        <v>78</v>
      </c>
      <c r="C22" s="71"/>
      <c r="D22" s="71"/>
      <c r="E22" s="72"/>
      <c r="F22" s="24"/>
      <c r="G22" s="24"/>
      <c r="H22" s="24"/>
      <c r="I22" s="5"/>
      <c r="K22" s="62"/>
    </row>
    <row r="23" spans="2:11" ht="15.75" customHeight="1" x14ac:dyDescent="0.25">
      <c r="B23" s="4" t="s">
        <v>101</v>
      </c>
      <c r="C23" s="3"/>
      <c r="D23" s="3"/>
      <c r="E23" s="6"/>
      <c r="F23" s="23"/>
      <c r="G23" s="23"/>
      <c r="H23" s="23"/>
      <c r="I23" s="5"/>
      <c r="K23" s="62"/>
    </row>
    <row r="24" spans="2:11" ht="15.75" customHeight="1" x14ac:dyDescent="0.25">
      <c r="B24" s="4"/>
      <c r="C24" s="3" t="s">
        <v>103</v>
      </c>
      <c r="D24" s="3"/>
      <c r="E24" s="6"/>
      <c r="F24" s="23">
        <v>5237</v>
      </c>
      <c r="G24" s="23"/>
      <c r="H24" s="23">
        <v>19461.2</v>
      </c>
      <c r="I24" s="5"/>
      <c r="K24" s="62">
        <v>4210</v>
      </c>
    </row>
    <row r="25" spans="2:11" ht="15.75" customHeight="1" x14ac:dyDescent="0.25">
      <c r="B25" s="4"/>
      <c r="C25" s="3" t="s">
        <v>102</v>
      </c>
      <c r="D25" s="3"/>
      <c r="E25" s="6"/>
      <c r="F25" s="23">
        <v>50635.26</v>
      </c>
      <c r="G25" s="23"/>
      <c r="H25" s="23">
        <v>57684.15</v>
      </c>
      <c r="I25" s="5"/>
      <c r="K25" s="62">
        <v>4300</v>
      </c>
    </row>
    <row r="26" spans="2:11" ht="15.75" customHeight="1" x14ac:dyDescent="0.2">
      <c r="B26" s="3"/>
      <c r="C26" s="3" t="s">
        <v>32</v>
      </c>
      <c r="D26" s="3"/>
      <c r="E26" s="6">
        <v>4</v>
      </c>
      <c r="F26" s="23">
        <f>40295+10000</f>
        <v>50295</v>
      </c>
      <c r="G26" s="23"/>
      <c r="H26" s="23">
        <v>9460</v>
      </c>
      <c r="I26" s="5"/>
      <c r="K26" s="62">
        <v>5000</v>
      </c>
    </row>
    <row r="27" spans="2:11" ht="15.75" customHeight="1" x14ac:dyDescent="0.2">
      <c r="B27" s="3"/>
      <c r="C27" s="3" t="s">
        <v>104</v>
      </c>
      <c r="D27" s="3"/>
      <c r="E27" s="6"/>
      <c r="F27" s="23">
        <v>96114.95</v>
      </c>
      <c r="G27" s="23"/>
      <c r="H27" s="23">
        <v>86251.85</v>
      </c>
      <c r="I27" s="5"/>
      <c r="K27" s="62">
        <v>6340</v>
      </c>
    </row>
    <row r="28" spans="2:11" ht="15.75" customHeight="1" x14ac:dyDescent="0.2">
      <c r="B28" s="3"/>
      <c r="C28" s="3" t="s">
        <v>106</v>
      </c>
      <c r="D28" s="3"/>
      <c r="E28" s="6"/>
      <c r="F28" s="23">
        <f>71171.4+7265.43</f>
        <v>78436.829999999987</v>
      </c>
      <c r="G28" s="23"/>
      <c r="H28" s="23">
        <v>193060.8</v>
      </c>
      <c r="I28" s="5"/>
      <c r="K28" s="62">
        <v>6550</v>
      </c>
    </row>
    <row r="29" spans="2:11" ht="15.75" customHeight="1" x14ac:dyDescent="0.2">
      <c r="B29" s="3"/>
      <c r="C29" s="3" t="s">
        <v>109</v>
      </c>
      <c r="D29" s="3"/>
      <c r="E29" s="6"/>
      <c r="F29" s="23">
        <f>5807.36+1500+10881+13058.65+32749.94+646.24+7800</f>
        <v>72443.19</v>
      </c>
      <c r="G29" s="23"/>
      <c r="H29" s="23">
        <f>4573.2+10125+33215+13619.9+15194.23</f>
        <v>76727.33</v>
      </c>
      <c r="I29" s="5"/>
      <c r="K29" s="63" t="s">
        <v>156</v>
      </c>
    </row>
    <row r="30" spans="2:11" ht="15.75" customHeight="1" x14ac:dyDescent="0.2">
      <c r="B30" s="3"/>
      <c r="C30" s="3" t="s">
        <v>105</v>
      </c>
      <c r="D30" s="3"/>
      <c r="E30" s="6">
        <v>5</v>
      </c>
      <c r="F30" s="23">
        <f>Noter!E66</f>
        <v>106171.5</v>
      </c>
      <c r="G30" s="23"/>
      <c r="H30" s="23">
        <v>561756</v>
      </c>
      <c r="I30" s="5"/>
      <c r="K30" s="63" t="s">
        <v>108</v>
      </c>
    </row>
    <row r="31" spans="2:11" ht="15.75" customHeight="1" x14ac:dyDescent="0.2">
      <c r="B31" s="3"/>
      <c r="C31" s="3" t="s">
        <v>107</v>
      </c>
      <c r="D31" s="3"/>
      <c r="E31" s="6"/>
      <c r="F31" s="23">
        <f>52869+500</f>
        <v>53369</v>
      </c>
      <c r="G31" s="23"/>
      <c r="H31" s="23">
        <v>60825</v>
      </c>
      <c r="I31" s="5"/>
      <c r="K31" s="62">
        <v>7500</v>
      </c>
    </row>
    <row r="32" spans="2:11" ht="15.75" customHeight="1" x14ac:dyDescent="0.2">
      <c r="B32" s="3"/>
      <c r="C32" s="3" t="s">
        <v>110</v>
      </c>
      <c r="D32" s="3"/>
      <c r="E32" s="6"/>
      <c r="F32" s="23">
        <v>67370</v>
      </c>
      <c r="G32" s="23"/>
      <c r="H32" s="23">
        <v>75465</v>
      </c>
      <c r="I32" s="5"/>
      <c r="K32" s="62">
        <v>7400</v>
      </c>
    </row>
    <row r="33" spans="2:11" ht="15.75" customHeight="1" x14ac:dyDescent="0.2">
      <c r="B33" s="3"/>
      <c r="C33" s="3" t="s">
        <v>138</v>
      </c>
      <c r="D33" s="3"/>
      <c r="E33" s="6"/>
      <c r="F33" s="23">
        <f>6141.3+5502+280640.6+89855.6</f>
        <v>382139.5</v>
      </c>
      <c r="G33" s="23"/>
      <c r="H33" s="23">
        <f>75198.1+3900+671137.8+123425</f>
        <v>873660.9</v>
      </c>
      <c r="I33" s="5"/>
      <c r="K33" s="62" t="s">
        <v>149</v>
      </c>
    </row>
    <row r="34" spans="2:11" ht="15.75" customHeight="1" x14ac:dyDescent="0.2">
      <c r="B34" s="3"/>
      <c r="C34" s="3" t="s">
        <v>128</v>
      </c>
      <c r="D34" s="3"/>
      <c r="E34" s="6"/>
      <c r="F34" s="23">
        <v>83940</v>
      </c>
      <c r="G34" s="23"/>
      <c r="H34" s="23">
        <f>125318.71</f>
        <v>125318.71</v>
      </c>
      <c r="I34" s="5"/>
      <c r="K34" s="62">
        <v>4220.4224999999997</v>
      </c>
    </row>
    <row r="35" spans="2:11" ht="15.75" customHeight="1" x14ac:dyDescent="0.2">
      <c r="B35" s="3"/>
      <c r="C35" s="3" t="s">
        <v>33</v>
      </c>
      <c r="D35" s="3"/>
      <c r="E35" s="6">
        <v>6</v>
      </c>
      <c r="F35" s="23">
        <f>Noter!G78</f>
        <v>74983</v>
      </c>
      <c r="G35" s="23"/>
      <c r="H35" s="23">
        <v>74983</v>
      </c>
      <c r="I35" s="5"/>
      <c r="K35" s="62">
        <v>6010</v>
      </c>
    </row>
    <row r="36" spans="2:11" ht="15.75" customHeight="1" x14ac:dyDescent="0.2">
      <c r="B36" s="3"/>
      <c r="C36" s="3" t="s">
        <v>111</v>
      </c>
      <c r="D36" s="3"/>
      <c r="E36" s="6">
        <v>7</v>
      </c>
      <c r="F36" s="23">
        <f>Noter!E88</f>
        <v>142839.76</v>
      </c>
      <c r="G36" s="23"/>
      <c r="H36" s="23">
        <v>101614</v>
      </c>
      <c r="I36" s="5"/>
      <c r="K36" s="63" t="s">
        <v>132</v>
      </c>
    </row>
    <row r="37" spans="2:11" ht="20.25" customHeight="1" x14ac:dyDescent="0.25">
      <c r="B37" s="77" t="s">
        <v>89</v>
      </c>
      <c r="C37" s="77"/>
      <c r="D37" s="77"/>
      <c r="E37" s="78"/>
      <c r="F37" s="79">
        <f>SUM(F24:F36)</f>
        <v>1263974.99</v>
      </c>
      <c r="G37" s="79"/>
      <c r="H37" s="79">
        <f>SUM(H24:H36)</f>
        <v>2316267.94</v>
      </c>
      <c r="I37" s="5"/>
      <c r="K37" s="62"/>
    </row>
    <row r="38" spans="2:11" ht="5.45" customHeight="1" x14ac:dyDescent="0.2">
      <c r="B38" s="3"/>
      <c r="C38" s="3"/>
      <c r="D38" s="3"/>
      <c r="E38" s="6"/>
      <c r="F38" s="23"/>
      <c r="G38" s="23"/>
      <c r="H38" s="23"/>
      <c r="I38" s="5"/>
      <c r="K38" s="62"/>
    </row>
    <row r="39" spans="2:11" ht="15" x14ac:dyDescent="0.25">
      <c r="B39" s="70" t="s">
        <v>77</v>
      </c>
      <c r="C39" s="70"/>
      <c r="D39" s="70"/>
      <c r="E39" s="73"/>
      <c r="F39" s="25">
        <f>+F20-F37</f>
        <v>154721.43999999994</v>
      </c>
      <c r="G39" s="25"/>
      <c r="H39" s="25">
        <f>+H20-H37</f>
        <v>-248080.82999999984</v>
      </c>
      <c r="I39" s="5"/>
      <c r="K39" s="62"/>
    </row>
    <row r="40" spans="2:11" ht="14.25" x14ac:dyDescent="0.2">
      <c r="B40" s="3"/>
      <c r="C40" s="3"/>
      <c r="D40" s="3"/>
      <c r="E40" s="6"/>
      <c r="F40" s="23"/>
      <c r="G40" s="23"/>
      <c r="H40" s="23"/>
      <c r="I40" s="5"/>
      <c r="K40" s="62"/>
    </row>
    <row r="41" spans="2:11" ht="15" x14ac:dyDescent="0.25">
      <c r="B41" s="70" t="s">
        <v>1</v>
      </c>
      <c r="C41" s="71"/>
      <c r="D41" s="71"/>
      <c r="E41" s="72"/>
      <c r="F41" s="24"/>
      <c r="G41" s="24"/>
      <c r="H41" s="24"/>
      <c r="I41" s="5"/>
      <c r="K41" s="62"/>
    </row>
    <row r="42" spans="2:11" ht="15" customHeight="1" x14ac:dyDescent="0.2">
      <c r="B42" s="11" t="s">
        <v>2</v>
      </c>
      <c r="C42" s="11"/>
      <c r="D42" s="11"/>
      <c r="E42" s="18"/>
      <c r="F42" s="28">
        <v>14141.19</v>
      </c>
      <c r="G42" s="28"/>
      <c r="H42" s="28">
        <v>25796</v>
      </c>
      <c r="I42" s="5"/>
      <c r="K42" s="62"/>
    </row>
    <row r="43" spans="2:11" ht="8.4499999999999993" customHeight="1" x14ac:dyDescent="0.2">
      <c r="B43" s="3"/>
      <c r="C43" s="3"/>
      <c r="D43" s="3"/>
      <c r="E43" s="6"/>
      <c r="F43" s="23"/>
      <c r="G43" s="23"/>
      <c r="H43" s="23"/>
      <c r="I43" s="5"/>
      <c r="K43" s="62"/>
    </row>
    <row r="44" spans="2:11" ht="16.149999999999999" customHeight="1" thickBot="1" x14ac:dyDescent="0.3">
      <c r="B44" s="80" t="s">
        <v>76</v>
      </c>
      <c r="C44" s="81"/>
      <c r="D44" s="81"/>
      <c r="E44" s="82"/>
      <c r="F44" s="83">
        <f>F39+F42</f>
        <v>168862.62999999995</v>
      </c>
      <c r="G44" s="83"/>
      <c r="H44" s="83">
        <f>H39+H42</f>
        <v>-222284.82999999984</v>
      </c>
      <c r="I44" s="5"/>
      <c r="K44" s="62"/>
    </row>
    <row r="45" spans="2:11" ht="5.25" customHeight="1" thickTop="1" x14ac:dyDescent="0.2">
      <c r="B45" s="3"/>
      <c r="C45" s="3"/>
      <c r="D45" s="3"/>
      <c r="E45" s="6"/>
      <c r="F45" s="23"/>
      <c r="G45" s="23"/>
      <c r="H45" s="23"/>
      <c r="I45" s="5"/>
      <c r="K45" s="62"/>
    </row>
    <row r="46" spans="2:11" ht="16.5" hidden="1" customHeight="1" x14ac:dyDescent="0.2">
      <c r="B46" s="3" t="s">
        <v>3</v>
      </c>
      <c r="C46" s="3"/>
      <c r="D46" s="3"/>
      <c r="E46" s="6">
        <v>5</v>
      </c>
      <c r="F46" s="26" t="s">
        <v>60</v>
      </c>
      <c r="G46" s="26"/>
      <c r="H46" s="26" t="s">
        <v>60</v>
      </c>
      <c r="I46" s="5"/>
      <c r="K46" s="62"/>
    </row>
    <row r="47" spans="2:11" ht="8.25" hidden="1" customHeight="1" x14ac:dyDescent="0.2">
      <c r="B47" s="3"/>
      <c r="C47" s="3"/>
      <c r="D47" s="3"/>
      <c r="E47" s="6"/>
      <c r="F47" s="23"/>
      <c r="G47" s="23"/>
      <c r="H47" s="23"/>
      <c r="I47" s="5"/>
      <c r="K47" s="62"/>
    </row>
    <row r="48" spans="2:11" ht="15" hidden="1" x14ac:dyDescent="0.25">
      <c r="B48" s="4" t="s">
        <v>4</v>
      </c>
      <c r="C48" s="4"/>
      <c r="D48" s="4"/>
      <c r="E48" s="7"/>
      <c r="F48" s="16"/>
      <c r="G48" s="16"/>
      <c r="H48" s="16"/>
      <c r="K48" s="62"/>
    </row>
    <row r="49" spans="1:11" ht="14.25" hidden="1" x14ac:dyDescent="0.2">
      <c r="B49" s="3"/>
      <c r="C49" s="3"/>
      <c r="D49" s="3"/>
      <c r="E49" s="6"/>
      <c r="F49" s="13"/>
      <c r="G49" s="13"/>
      <c r="H49" s="13"/>
      <c r="K49" s="62"/>
    </row>
    <row r="50" spans="1:11" ht="15" hidden="1" x14ac:dyDescent="0.25">
      <c r="B50" s="4" t="s">
        <v>5</v>
      </c>
      <c r="C50" s="4"/>
      <c r="D50" s="4"/>
      <c r="E50" s="7"/>
      <c r="F50" s="16"/>
      <c r="G50" s="16"/>
      <c r="H50" s="16"/>
      <c r="K50" s="62"/>
    </row>
    <row r="51" spans="1:11" ht="10.9" customHeight="1" x14ac:dyDescent="0.2">
      <c r="E51" s="8"/>
      <c r="F51" s="14">
        <f>168863.03-F44</f>
        <v>0.40000000005238689</v>
      </c>
      <c r="G51" s="14"/>
      <c r="H51" s="14"/>
      <c r="K51" s="62"/>
    </row>
    <row r="52" spans="1:11" ht="20.25" customHeight="1" x14ac:dyDescent="0.25">
      <c r="B52" s="4" t="s">
        <v>6</v>
      </c>
      <c r="C52" s="3"/>
      <c r="D52" s="3"/>
      <c r="E52" s="6"/>
      <c r="F52" s="13"/>
      <c r="G52" s="13"/>
      <c r="H52" s="13"/>
      <c r="K52" s="62"/>
    </row>
    <row r="53" spans="1:11" ht="20.25" hidden="1" customHeight="1" x14ac:dyDescent="0.2">
      <c r="B53" s="3" t="s">
        <v>59</v>
      </c>
      <c r="C53" s="3"/>
      <c r="D53" s="3"/>
      <c r="E53" s="6"/>
      <c r="F53" s="13"/>
      <c r="G53" s="13"/>
      <c r="H53" s="13"/>
      <c r="K53" s="62"/>
    </row>
    <row r="54" spans="1:11" ht="14.25" x14ac:dyDescent="0.2">
      <c r="B54" s="3" t="s">
        <v>50</v>
      </c>
      <c r="C54" s="3"/>
      <c r="D54" s="3"/>
      <c r="E54" s="3"/>
      <c r="F54" s="17">
        <f>F44</f>
        <v>168862.62999999995</v>
      </c>
      <c r="G54" s="17"/>
      <c r="H54" s="17">
        <f>H44</f>
        <v>-222284.82999999984</v>
      </c>
      <c r="K54" s="62"/>
    </row>
    <row r="55" spans="1:11" ht="14.25" x14ac:dyDescent="0.2">
      <c r="A55" s="76"/>
      <c r="B55" s="11"/>
      <c r="C55" s="11"/>
      <c r="D55" s="11"/>
      <c r="E55" s="11"/>
      <c r="F55" s="17"/>
      <c r="G55" s="17"/>
      <c r="H55" s="17"/>
      <c r="K55" s="62"/>
    </row>
    <row r="56" spans="1:11" ht="14.25" x14ac:dyDescent="0.2">
      <c r="B56" s="3"/>
      <c r="C56" s="3"/>
      <c r="D56" s="3"/>
      <c r="E56" s="3"/>
      <c r="F56" s="3"/>
      <c r="G56" s="3"/>
      <c r="H56" s="3"/>
      <c r="K56" s="62"/>
    </row>
    <row r="57" spans="1:11" x14ac:dyDescent="0.2">
      <c r="K57" s="6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horizontalDpi="4294967292" r:id="rId1"/>
  <headerFooter alignWithMargins="0">
    <oddFooter>&amp;C&amp;8Organisasjonsnr 890 795 382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30"/>
  <sheetViews>
    <sheetView workbookViewId="0">
      <selection activeCell="F57" sqref="F57"/>
    </sheetView>
  </sheetViews>
  <sheetFormatPr baseColWidth="10" defaultRowHeight="12.75" x14ac:dyDescent="0.2"/>
  <cols>
    <col min="1" max="1" width="1.85546875" customWidth="1"/>
    <col min="3" max="3" width="15.140625" customWidth="1"/>
    <col min="4" max="4" width="17.5703125" customWidth="1"/>
    <col min="6" max="6" width="14" style="39" customWidth="1"/>
    <col min="7" max="7" width="5.85546875" style="39" customWidth="1"/>
    <col min="8" max="8" width="13.140625" style="39" customWidth="1"/>
    <col min="9" max="9" width="2" customWidth="1"/>
  </cols>
  <sheetData>
    <row r="1" spans="2:8" ht="20.25" x14ac:dyDescent="0.3">
      <c r="B1" s="1"/>
      <c r="C1" s="1"/>
      <c r="D1" s="1"/>
      <c r="E1" s="20" t="s">
        <v>74</v>
      </c>
      <c r="F1" s="38"/>
      <c r="G1" s="38"/>
    </row>
    <row r="2" spans="2:8" ht="27" customHeight="1" x14ac:dyDescent="0.25">
      <c r="B2" s="2"/>
      <c r="F2" s="8"/>
      <c r="G2" s="8"/>
      <c r="H2" s="8"/>
    </row>
    <row r="3" spans="2:8" ht="16.5" customHeight="1" x14ac:dyDescent="0.25">
      <c r="B3" s="1" t="s">
        <v>71</v>
      </c>
      <c r="C3" s="1"/>
      <c r="D3" s="2"/>
      <c r="F3" s="8"/>
      <c r="G3" s="8"/>
      <c r="H3" s="8"/>
    </row>
    <row r="4" spans="2:8" x14ac:dyDescent="0.2">
      <c r="F4" s="8"/>
      <c r="G4" s="8"/>
      <c r="H4" s="8"/>
    </row>
    <row r="5" spans="2:8" ht="33" customHeight="1" x14ac:dyDescent="0.25">
      <c r="B5" s="2" t="s">
        <v>7</v>
      </c>
      <c r="C5" s="3"/>
      <c r="D5" s="3"/>
      <c r="E5" s="7" t="s">
        <v>0</v>
      </c>
      <c r="F5" s="41">
        <v>2016</v>
      </c>
      <c r="G5" s="41"/>
      <c r="H5" s="41">
        <v>2015</v>
      </c>
    </row>
    <row r="6" spans="2:8" x14ac:dyDescent="0.2">
      <c r="F6" s="8"/>
      <c r="G6" s="8"/>
      <c r="H6" s="8"/>
    </row>
    <row r="7" spans="2:8" ht="12.75" customHeight="1" x14ac:dyDescent="0.25">
      <c r="B7" s="4"/>
      <c r="C7" s="4"/>
      <c r="D7" s="4"/>
      <c r="E7" s="4"/>
      <c r="F7" s="7"/>
      <c r="G7" s="7"/>
      <c r="H7" s="7"/>
    </row>
    <row r="8" spans="2:8" ht="15" x14ac:dyDescent="0.25">
      <c r="B8" s="4" t="s">
        <v>8</v>
      </c>
      <c r="C8" s="4"/>
      <c r="D8" s="4"/>
      <c r="E8" s="3"/>
      <c r="F8" s="31"/>
      <c r="G8" s="31"/>
      <c r="H8" s="31"/>
    </row>
    <row r="9" spans="2:8" ht="15" hidden="1" x14ac:dyDescent="0.25">
      <c r="B9" s="4" t="s">
        <v>9</v>
      </c>
      <c r="C9" s="4"/>
      <c r="D9" s="4"/>
      <c r="E9" s="3"/>
      <c r="F9" s="31"/>
      <c r="G9" s="31"/>
      <c r="H9" s="31"/>
    </row>
    <row r="10" spans="2:8" ht="14.25" hidden="1" x14ac:dyDescent="0.2">
      <c r="B10" s="3" t="s">
        <v>10</v>
      </c>
      <c r="C10" s="3"/>
      <c r="D10" s="3"/>
      <c r="E10" s="6">
        <v>4</v>
      </c>
      <c r="F10" s="29">
        <v>0</v>
      </c>
      <c r="G10" s="29"/>
      <c r="H10" s="29">
        <v>0</v>
      </c>
    </row>
    <row r="11" spans="2:8" ht="15" hidden="1" x14ac:dyDescent="0.25">
      <c r="B11" s="4" t="s">
        <v>11</v>
      </c>
      <c r="C11" s="3"/>
      <c r="D11" s="3"/>
      <c r="E11" s="6"/>
      <c r="F11" s="32">
        <f>SUM(F8:F10)</f>
        <v>0</v>
      </c>
      <c r="G11" s="32"/>
      <c r="H11" s="32">
        <f>SUM(H8:H10)</f>
        <v>0</v>
      </c>
    </row>
    <row r="12" spans="2:8" ht="20.45" customHeight="1" x14ac:dyDescent="0.25">
      <c r="B12" s="4" t="s">
        <v>34</v>
      </c>
      <c r="C12" s="3"/>
      <c r="D12" s="3"/>
      <c r="E12" s="6"/>
      <c r="F12" s="32"/>
      <c r="G12" s="32"/>
      <c r="H12" s="32"/>
    </row>
    <row r="13" spans="2:8" ht="15" x14ac:dyDescent="0.25">
      <c r="B13" s="71" t="s">
        <v>35</v>
      </c>
      <c r="C13" s="71"/>
      <c r="D13" s="71"/>
      <c r="E13" s="72">
        <v>6</v>
      </c>
      <c r="F13" s="29">
        <f>Noter!G76</f>
        <v>342459</v>
      </c>
      <c r="G13" s="33"/>
      <c r="H13" s="29">
        <v>417442</v>
      </c>
    </row>
    <row r="14" spans="2:8" ht="15" x14ac:dyDescent="0.25">
      <c r="B14" s="4" t="s">
        <v>36</v>
      </c>
      <c r="C14" s="3"/>
      <c r="D14" s="3"/>
      <c r="E14" s="6"/>
      <c r="F14" s="57">
        <f>SUM(F13)</f>
        <v>342459</v>
      </c>
      <c r="G14" s="32"/>
      <c r="H14" s="57">
        <f>SUM(H13)</f>
        <v>417442</v>
      </c>
    </row>
    <row r="15" spans="2:8" ht="15" x14ac:dyDescent="0.25">
      <c r="B15" s="4"/>
      <c r="C15" s="3"/>
      <c r="D15" s="3"/>
      <c r="E15" s="6"/>
      <c r="F15" s="34"/>
      <c r="G15" s="32"/>
      <c r="H15" s="34"/>
    </row>
    <row r="16" spans="2:8" ht="15" x14ac:dyDescent="0.25">
      <c r="B16" s="70" t="s">
        <v>37</v>
      </c>
      <c r="C16" s="71"/>
      <c r="D16" s="71"/>
      <c r="E16" s="72"/>
      <c r="F16" s="33">
        <f>+F14</f>
        <v>342459</v>
      </c>
      <c r="G16" s="33"/>
      <c r="H16" s="33">
        <f>+H14</f>
        <v>417442</v>
      </c>
    </row>
    <row r="17" spans="2:10" ht="15" x14ac:dyDescent="0.25">
      <c r="B17" s="4"/>
      <c r="C17" s="3"/>
      <c r="D17" s="3"/>
      <c r="E17" s="6"/>
      <c r="F17" s="34"/>
      <c r="G17" s="32"/>
      <c r="H17" s="34"/>
    </row>
    <row r="18" spans="2:10" ht="14.25" hidden="1" x14ac:dyDescent="0.2">
      <c r="B18" s="3"/>
      <c r="C18" s="3"/>
      <c r="D18" s="3"/>
      <c r="E18" s="6"/>
      <c r="F18" s="31"/>
      <c r="G18" s="31"/>
      <c r="H18" s="31"/>
    </row>
    <row r="19" spans="2:10" ht="14.25" x14ac:dyDescent="0.2">
      <c r="B19" s="3"/>
      <c r="C19" s="3"/>
      <c r="D19" s="3"/>
      <c r="E19" s="6"/>
      <c r="F19" s="31"/>
      <c r="G19" s="31"/>
      <c r="H19" s="31"/>
    </row>
    <row r="20" spans="2:10" ht="15.75" x14ac:dyDescent="0.25">
      <c r="B20" s="2" t="s">
        <v>12</v>
      </c>
      <c r="C20" s="3"/>
      <c r="D20" s="3"/>
      <c r="E20" s="6"/>
      <c r="F20" s="31"/>
      <c r="G20" s="31"/>
      <c r="H20" s="31"/>
    </row>
    <row r="21" spans="2:10" ht="12" customHeight="1" x14ac:dyDescent="0.25">
      <c r="B21" s="2"/>
      <c r="C21" s="3"/>
      <c r="D21" s="3"/>
      <c r="E21" s="6"/>
      <c r="F21" s="31"/>
      <c r="G21" s="31"/>
      <c r="H21" s="31"/>
    </row>
    <row r="22" spans="2:10" ht="15" hidden="1" x14ac:dyDescent="0.25">
      <c r="B22" s="4" t="s">
        <v>51</v>
      </c>
      <c r="C22" s="3"/>
      <c r="D22" s="3"/>
      <c r="E22" s="6"/>
      <c r="F22" s="31"/>
      <c r="G22" s="31"/>
      <c r="H22" s="31"/>
    </row>
    <row r="23" spans="2:10" ht="14.25" hidden="1" x14ac:dyDescent="0.2">
      <c r="B23" s="3" t="s">
        <v>51</v>
      </c>
      <c r="C23" s="3"/>
      <c r="D23" s="3"/>
      <c r="E23" s="6">
        <v>1</v>
      </c>
      <c r="F23" s="29">
        <v>0</v>
      </c>
      <c r="G23" s="29"/>
      <c r="H23" s="29">
        <v>0</v>
      </c>
    </row>
    <row r="24" spans="2:10" ht="15" hidden="1" x14ac:dyDescent="0.25">
      <c r="B24" s="4" t="s">
        <v>52</v>
      </c>
      <c r="C24" s="3"/>
      <c r="D24" s="3"/>
      <c r="E24" s="6"/>
      <c r="F24" s="32">
        <f>+F23</f>
        <v>0</v>
      </c>
      <c r="G24" s="32"/>
      <c r="H24" s="32">
        <f>+H23</f>
        <v>0</v>
      </c>
    </row>
    <row r="25" spans="2:10" ht="15.75" hidden="1" x14ac:dyDescent="0.25">
      <c r="B25" s="2"/>
      <c r="C25" s="3"/>
      <c r="D25" s="3"/>
      <c r="E25" s="6"/>
      <c r="F25" s="31"/>
      <c r="G25" s="31"/>
      <c r="H25" s="31"/>
    </row>
    <row r="26" spans="2:10" ht="17.25" customHeight="1" x14ac:dyDescent="0.25">
      <c r="B26" s="4" t="s">
        <v>31</v>
      </c>
      <c r="C26" s="3"/>
      <c r="D26" s="3"/>
      <c r="E26" s="6"/>
      <c r="F26" s="31"/>
      <c r="G26" s="31"/>
      <c r="H26" s="31"/>
    </row>
    <row r="27" spans="2:10" ht="14.25" x14ac:dyDescent="0.2">
      <c r="B27" s="3" t="s">
        <v>38</v>
      </c>
      <c r="C27" s="3"/>
      <c r="D27" s="3"/>
      <c r="E27" s="6">
        <v>1</v>
      </c>
      <c r="F27" s="34">
        <v>96800</v>
      </c>
      <c r="G27" s="34"/>
      <c r="H27" s="34">
        <v>71116</v>
      </c>
      <c r="J27" s="88"/>
    </row>
    <row r="28" spans="2:10" ht="14.25" hidden="1" x14ac:dyDescent="0.2">
      <c r="B28" s="3" t="s">
        <v>53</v>
      </c>
      <c r="C28" s="3"/>
      <c r="D28" s="3"/>
      <c r="E28" s="6"/>
      <c r="F28" s="34">
        <v>0</v>
      </c>
      <c r="G28" s="34"/>
      <c r="H28" s="34">
        <v>0</v>
      </c>
    </row>
    <row r="29" spans="2:10" ht="14.25" x14ac:dyDescent="0.2">
      <c r="B29" s="3" t="s">
        <v>53</v>
      </c>
      <c r="C29" s="3"/>
      <c r="D29" s="3"/>
      <c r="E29" s="6"/>
      <c r="F29" s="89">
        <v>0</v>
      </c>
      <c r="G29" s="34"/>
      <c r="H29" s="34">
        <v>0</v>
      </c>
    </row>
    <row r="30" spans="2:10" ht="14.25" x14ac:dyDescent="0.2">
      <c r="B30" s="71" t="s">
        <v>72</v>
      </c>
      <c r="C30" s="71"/>
      <c r="D30" s="71"/>
      <c r="E30" s="72"/>
      <c r="F30" s="90">
        <f>2101</f>
        <v>2101</v>
      </c>
      <c r="G30" s="29"/>
      <c r="H30" s="29">
        <v>0</v>
      </c>
    </row>
    <row r="31" spans="2:10" ht="15" x14ac:dyDescent="0.25">
      <c r="B31" s="4" t="s">
        <v>13</v>
      </c>
      <c r="C31" s="4"/>
      <c r="D31" s="4"/>
      <c r="E31" s="7"/>
      <c r="F31" s="32">
        <f>SUM(F27:F30)</f>
        <v>98901</v>
      </c>
      <c r="G31" s="32"/>
      <c r="H31" s="32">
        <f>SUM(H27:H30)</f>
        <v>71116</v>
      </c>
    </row>
    <row r="32" spans="2:10" ht="15" x14ac:dyDescent="0.25">
      <c r="B32" s="4"/>
      <c r="C32" s="4"/>
      <c r="D32" s="4"/>
      <c r="E32" s="7"/>
      <c r="F32" s="32"/>
      <c r="G32" s="32"/>
      <c r="H32" s="32"/>
    </row>
    <row r="33" spans="2:10" ht="15" x14ac:dyDescent="0.25">
      <c r="B33" s="70" t="s">
        <v>14</v>
      </c>
      <c r="C33" s="71"/>
      <c r="D33" s="71"/>
      <c r="E33" s="72">
        <v>1</v>
      </c>
      <c r="F33" s="33">
        <f>142640.67+258454.43+85544.71+155076.75+359553.82+5231.81+250+1223471.31+2500</f>
        <v>2232723.5</v>
      </c>
      <c r="G33" s="33"/>
      <c r="H33" s="33">
        <f>152868.38+93185.71+82906.08+111761.78+184166.87+5231.81+1259982.77+2520</f>
        <v>1892623.4000000001</v>
      </c>
      <c r="J33" s="88"/>
    </row>
    <row r="34" spans="2:10" ht="8.25" customHeight="1" x14ac:dyDescent="0.2">
      <c r="B34" s="3"/>
      <c r="C34" s="3"/>
      <c r="D34" s="3"/>
      <c r="E34" s="6"/>
      <c r="F34" s="31"/>
      <c r="G34" s="31"/>
      <c r="H34" s="31"/>
    </row>
    <row r="35" spans="2:10" ht="15" x14ac:dyDescent="0.25">
      <c r="B35" s="70" t="s">
        <v>15</v>
      </c>
      <c r="C35" s="71"/>
      <c r="D35" s="71"/>
      <c r="E35" s="72"/>
      <c r="F35" s="33">
        <f>+F24+F31+F33</f>
        <v>2331624.5</v>
      </c>
      <c r="G35" s="33"/>
      <c r="H35" s="33">
        <f>+H24+H31+H33</f>
        <v>1963739.4000000001</v>
      </c>
    </row>
    <row r="36" spans="2:10" ht="14.25" x14ac:dyDescent="0.2">
      <c r="B36" s="3"/>
      <c r="C36" s="3"/>
      <c r="D36" s="3"/>
      <c r="E36" s="6"/>
      <c r="F36" s="31"/>
      <c r="G36" s="31"/>
      <c r="H36" s="31"/>
    </row>
    <row r="37" spans="2:10" ht="15.75" x14ac:dyDescent="0.25">
      <c r="B37" s="70" t="s">
        <v>16</v>
      </c>
      <c r="C37" s="42"/>
      <c r="D37" s="71"/>
      <c r="E37" s="72"/>
      <c r="F37" s="33">
        <f>+F16+F35</f>
        <v>2674083.5</v>
      </c>
      <c r="G37" s="33"/>
      <c r="H37" s="33">
        <f>+H16+H35</f>
        <v>2381181.4000000004</v>
      </c>
    </row>
    <row r="38" spans="2:10" ht="15" x14ac:dyDescent="0.25">
      <c r="B38" s="3"/>
      <c r="C38" s="3"/>
      <c r="D38" s="3"/>
      <c r="E38" s="6"/>
      <c r="F38" s="32"/>
      <c r="G38" s="32"/>
      <c r="H38" s="32"/>
    </row>
    <row r="39" spans="2:10" ht="14.25" hidden="1" x14ac:dyDescent="0.2">
      <c r="B39" s="3"/>
      <c r="C39" s="3"/>
      <c r="D39" s="3"/>
      <c r="E39" s="6"/>
      <c r="F39" s="31"/>
      <c r="G39" s="31"/>
      <c r="H39" s="31"/>
    </row>
    <row r="40" spans="2:10" ht="14.25" hidden="1" x14ac:dyDescent="0.2">
      <c r="B40" s="3"/>
      <c r="C40" s="3"/>
      <c r="D40" s="3"/>
      <c r="E40" s="6"/>
      <c r="F40" s="31"/>
      <c r="G40" s="31"/>
      <c r="H40" s="31"/>
    </row>
    <row r="41" spans="2:10" ht="14.25" hidden="1" x14ac:dyDescent="0.2">
      <c r="B41" s="3"/>
      <c r="C41" s="3"/>
      <c r="D41" s="3"/>
      <c r="E41" s="6"/>
      <c r="F41" s="31"/>
      <c r="G41" s="31"/>
      <c r="H41" s="31"/>
    </row>
    <row r="42" spans="2:10" ht="14.25" hidden="1" x14ac:dyDescent="0.2">
      <c r="B42" s="3"/>
      <c r="C42" s="3"/>
      <c r="D42" s="3"/>
      <c r="E42" s="6"/>
      <c r="F42" s="31"/>
      <c r="G42" s="31"/>
      <c r="H42" s="31"/>
    </row>
    <row r="43" spans="2:10" hidden="1" x14ac:dyDescent="0.2">
      <c r="E43" s="8"/>
      <c r="F43" s="8"/>
      <c r="G43" s="8"/>
      <c r="H43" s="8"/>
    </row>
    <row r="44" spans="2:10" ht="20.25" hidden="1" x14ac:dyDescent="0.3">
      <c r="B44" s="1"/>
      <c r="C44" s="1"/>
      <c r="D44" s="1"/>
      <c r="E44" s="21" t="s">
        <v>30</v>
      </c>
      <c r="F44" s="30"/>
      <c r="G44" s="30"/>
      <c r="H44" s="30"/>
    </row>
    <row r="45" spans="2:10" hidden="1" x14ac:dyDescent="0.2">
      <c r="E45" s="8"/>
      <c r="F45" s="8"/>
      <c r="G45" s="8"/>
      <c r="H45" s="8"/>
    </row>
    <row r="46" spans="2:10" ht="36.75" hidden="1" customHeight="1" x14ac:dyDescent="0.25">
      <c r="B46" s="2" t="str">
        <f>++resultat!B4</f>
        <v>Eina Sportsklubb</v>
      </c>
      <c r="C46" s="1"/>
      <c r="D46" s="2"/>
      <c r="E46" s="8"/>
      <c r="F46" s="8"/>
      <c r="G46" s="8"/>
      <c r="H46" s="8"/>
    </row>
    <row r="47" spans="2:10" hidden="1" x14ac:dyDescent="0.2">
      <c r="E47" s="8"/>
      <c r="F47" s="8"/>
      <c r="G47" s="8"/>
      <c r="H47" s="8"/>
    </row>
    <row r="48" spans="2:10" ht="20.25" hidden="1" customHeight="1" x14ac:dyDescent="0.25">
      <c r="B48" s="3"/>
      <c r="C48" s="3"/>
      <c r="D48" s="3"/>
      <c r="E48" s="7" t="s">
        <v>0</v>
      </c>
      <c r="F48" s="41">
        <f>+F5</f>
        <v>2016</v>
      </c>
      <c r="G48" s="41"/>
      <c r="H48" s="41">
        <f>+H5</f>
        <v>2015</v>
      </c>
    </row>
    <row r="49" spans="2:8" ht="9.6" customHeight="1" x14ac:dyDescent="0.25">
      <c r="B49" s="3"/>
      <c r="C49" s="3"/>
      <c r="D49" s="3"/>
      <c r="E49" s="7"/>
      <c r="F49" s="7"/>
      <c r="G49" s="7"/>
      <c r="H49" s="7"/>
    </row>
    <row r="50" spans="2:8" ht="15" x14ac:dyDescent="0.25">
      <c r="B50" s="4" t="s">
        <v>17</v>
      </c>
      <c r="C50" s="3"/>
      <c r="D50" s="3"/>
      <c r="E50" s="6"/>
      <c r="F50" s="6"/>
      <c r="G50" s="6"/>
      <c r="H50" s="6"/>
    </row>
    <row r="51" spans="2:8" ht="15" hidden="1" x14ac:dyDescent="0.25">
      <c r="B51" s="4" t="s">
        <v>18</v>
      </c>
      <c r="C51" s="3"/>
      <c r="D51" s="3"/>
      <c r="E51" s="6"/>
      <c r="F51" s="31"/>
      <c r="G51" s="31"/>
      <c r="H51" s="31"/>
    </row>
    <row r="52" spans="2:8" ht="14.25" hidden="1" x14ac:dyDescent="0.2">
      <c r="B52" s="3" t="s">
        <v>54</v>
      </c>
      <c r="C52" s="3"/>
      <c r="D52" s="3"/>
      <c r="E52" s="6">
        <v>3</v>
      </c>
      <c r="F52" s="29">
        <v>0</v>
      </c>
      <c r="G52" s="29"/>
      <c r="H52" s="29">
        <v>0</v>
      </c>
    </row>
    <row r="53" spans="2:8" ht="15" hidden="1" x14ac:dyDescent="0.25">
      <c r="B53" s="4" t="s">
        <v>19</v>
      </c>
      <c r="C53" s="4"/>
      <c r="D53" s="4"/>
      <c r="E53" s="7"/>
      <c r="F53" s="32">
        <f>SUM(F52)</f>
        <v>0</v>
      </c>
      <c r="G53" s="32"/>
      <c r="H53" s="32">
        <f>SUM(H52)</f>
        <v>0</v>
      </c>
    </row>
    <row r="54" spans="2:8" ht="14.25" hidden="1" x14ac:dyDescent="0.2">
      <c r="B54" s="3"/>
      <c r="C54" s="3"/>
      <c r="D54" s="3"/>
      <c r="E54" s="6"/>
      <c r="F54" s="31"/>
      <c r="G54" s="31"/>
      <c r="H54" s="31"/>
    </row>
    <row r="55" spans="2:8" ht="15" x14ac:dyDescent="0.25">
      <c r="B55" s="4" t="s">
        <v>20</v>
      </c>
      <c r="C55" s="3"/>
      <c r="D55" s="3"/>
      <c r="E55" s="6"/>
      <c r="F55" s="31"/>
      <c r="G55" s="31"/>
      <c r="H55" s="31"/>
    </row>
    <row r="56" spans="2:8" ht="14.25" x14ac:dyDescent="0.2">
      <c r="B56" s="71" t="s">
        <v>49</v>
      </c>
      <c r="C56" s="71"/>
      <c r="D56" s="71"/>
      <c r="E56" s="72"/>
      <c r="F56" s="35">
        <f>H56+resultat!F44-1116</f>
        <v>2493825.84</v>
      </c>
      <c r="G56" s="29"/>
      <c r="H56" s="35">
        <v>2326079.21</v>
      </c>
    </row>
    <row r="57" spans="2:8" ht="15" x14ac:dyDescent="0.25">
      <c r="B57" s="4" t="s">
        <v>21</v>
      </c>
      <c r="C57" s="4"/>
      <c r="D57" s="4"/>
      <c r="E57" s="7"/>
      <c r="F57" s="32">
        <f>SUM(F56)</f>
        <v>2493825.84</v>
      </c>
      <c r="G57" s="32"/>
      <c r="H57" s="32">
        <f>SUM(H56)</f>
        <v>2326079.21</v>
      </c>
    </row>
    <row r="58" spans="2:8" ht="14.25" x14ac:dyDescent="0.2">
      <c r="B58" s="3"/>
      <c r="C58" s="3"/>
      <c r="D58" s="3"/>
      <c r="E58" s="6"/>
      <c r="F58" s="31"/>
      <c r="G58" s="31"/>
      <c r="H58" s="31"/>
    </row>
    <row r="59" spans="2:8" ht="15" x14ac:dyDescent="0.25">
      <c r="B59" s="70" t="s">
        <v>22</v>
      </c>
      <c r="C59" s="70"/>
      <c r="D59" s="70"/>
      <c r="E59" s="72">
        <v>8</v>
      </c>
      <c r="F59" s="33">
        <f>+F53+F57</f>
        <v>2493825.84</v>
      </c>
      <c r="G59" s="33"/>
      <c r="H59" s="33">
        <f>+H53+H57</f>
        <v>2326079.21</v>
      </c>
    </row>
    <row r="60" spans="2:8" ht="14.25" x14ac:dyDescent="0.2">
      <c r="B60" s="3"/>
      <c r="C60" s="3"/>
      <c r="D60" s="3"/>
      <c r="E60" s="6"/>
      <c r="F60" s="31"/>
      <c r="G60" s="31"/>
      <c r="H60" s="31"/>
    </row>
    <row r="61" spans="2:8" ht="22.5" hidden="1" customHeight="1" x14ac:dyDescent="0.25">
      <c r="B61" s="4" t="s">
        <v>23</v>
      </c>
      <c r="C61" s="3"/>
      <c r="D61" s="3"/>
      <c r="E61" s="6"/>
      <c r="F61" s="31"/>
      <c r="G61" s="31"/>
      <c r="H61" s="31"/>
    </row>
    <row r="62" spans="2:8" ht="15.75" hidden="1" customHeight="1" x14ac:dyDescent="0.25">
      <c r="B62" s="4" t="s">
        <v>39</v>
      </c>
      <c r="C62" s="3"/>
      <c r="D62" s="3"/>
      <c r="E62" s="6"/>
      <c r="F62" s="31"/>
      <c r="G62" s="31"/>
      <c r="H62" s="31"/>
    </row>
    <row r="63" spans="2:8" ht="15.75" hidden="1" customHeight="1" x14ac:dyDescent="0.2">
      <c r="B63" s="3" t="s">
        <v>40</v>
      </c>
      <c r="C63" s="3"/>
      <c r="D63" s="3"/>
      <c r="E63" s="6"/>
      <c r="F63" s="29">
        <v>0</v>
      </c>
      <c r="G63" s="29"/>
      <c r="H63" s="29">
        <v>0</v>
      </c>
    </row>
    <row r="64" spans="2:8" ht="15.75" hidden="1" customHeight="1" x14ac:dyDescent="0.25">
      <c r="B64" s="4" t="s">
        <v>41</v>
      </c>
      <c r="C64" s="4"/>
      <c r="D64" s="4"/>
      <c r="E64" s="7"/>
      <c r="F64" s="32">
        <f>SUM(F63)</f>
        <v>0</v>
      </c>
      <c r="G64" s="32"/>
      <c r="H64" s="32">
        <f>SUM(H63)</f>
        <v>0</v>
      </c>
    </row>
    <row r="65" spans="2:8" ht="15.75" hidden="1" customHeight="1" x14ac:dyDescent="0.2">
      <c r="B65" s="3"/>
      <c r="C65" s="3"/>
      <c r="D65" s="3"/>
      <c r="E65" s="6"/>
      <c r="F65" s="31"/>
      <c r="G65" s="31"/>
      <c r="H65" s="31"/>
    </row>
    <row r="66" spans="2:8" ht="7.5" customHeight="1" x14ac:dyDescent="0.2">
      <c r="B66" s="3"/>
      <c r="C66" s="3"/>
      <c r="D66" s="3"/>
      <c r="E66" s="6"/>
      <c r="F66" s="31"/>
      <c r="G66" s="31"/>
      <c r="H66" s="31"/>
    </row>
    <row r="67" spans="2:8" ht="15" x14ac:dyDescent="0.25">
      <c r="B67" s="4" t="s">
        <v>24</v>
      </c>
      <c r="C67" s="3"/>
      <c r="D67" s="3"/>
      <c r="E67" s="6"/>
      <c r="F67" s="31"/>
      <c r="G67" s="31"/>
      <c r="H67" s="31"/>
    </row>
    <row r="68" spans="2:8" ht="14.25" x14ac:dyDescent="0.2">
      <c r="B68" s="3" t="s">
        <v>25</v>
      </c>
      <c r="C68" s="3"/>
      <c r="D68" s="3"/>
      <c r="E68" s="6"/>
      <c r="F68" s="31">
        <v>21297.16</v>
      </c>
      <c r="G68" s="31"/>
      <c r="H68" s="31">
        <v>55102.19</v>
      </c>
    </row>
    <row r="69" spans="2:8" ht="14.25" x14ac:dyDescent="0.2">
      <c r="B69" s="71" t="s">
        <v>160</v>
      </c>
      <c r="C69" s="71"/>
      <c r="D69" s="71"/>
      <c r="E69" s="72"/>
      <c r="F69" s="91">
        <f>15000+11388.5+44000+7150+29421.6+52000</f>
        <v>158960.1</v>
      </c>
      <c r="G69" s="29"/>
      <c r="H69" s="35">
        <v>0</v>
      </c>
    </row>
    <row r="70" spans="2:8" ht="15" x14ac:dyDescent="0.25">
      <c r="B70" s="4" t="s">
        <v>26</v>
      </c>
      <c r="C70" s="4"/>
      <c r="D70" s="4"/>
      <c r="E70" s="7"/>
      <c r="F70" s="32">
        <f>SUM(F68:F69)</f>
        <v>180257.26</v>
      </c>
      <c r="G70" s="32"/>
      <c r="H70" s="32">
        <f>SUM(H68:H69)</f>
        <v>55102.19</v>
      </c>
    </row>
    <row r="71" spans="2:8" ht="14.25" x14ac:dyDescent="0.2">
      <c r="B71" s="3"/>
      <c r="C71" s="3"/>
      <c r="D71" s="3"/>
      <c r="E71" s="6"/>
      <c r="F71" s="31"/>
      <c r="G71" s="31"/>
      <c r="H71" s="31"/>
    </row>
    <row r="72" spans="2:8" ht="15" x14ac:dyDescent="0.25">
      <c r="B72" s="70" t="s">
        <v>27</v>
      </c>
      <c r="C72" s="71"/>
      <c r="D72" s="71"/>
      <c r="E72" s="72"/>
      <c r="F72" s="33">
        <f>+F70+F64</f>
        <v>180257.26</v>
      </c>
      <c r="G72" s="33"/>
      <c r="H72" s="33">
        <f>+H70+H64</f>
        <v>55102.19</v>
      </c>
    </row>
    <row r="73" spans="2:8" ht="14.25" x14ac:dyDescent="0.2">
      <c r="B73" s="3"/>
      <c r="C73" s="3"/>
      <c r="D73" s="3"/>
      <c r="E73" s="6"/>
      <c r="F73" s="31"/>
      <c r="G73" s="31"/>
      <c r="H73" s="31"/>
    </row>
    <row r="74" spans="2:8" ht="15" x14ac:dyDescent="0.25">
      <c r="B74" s="70" t="s">
        <v>28</v>
      </c>
      <c r="C74" s="70"/>
      <c r="D74" s="70"/>
      <c r="E74" s="73"/>
      <c r="F74" s="33">
        <f>+F59+F72</f>
        <v>2674083.0999999996</v>
      </c>
      <c r="G74" s="33"/>
      <c r="H74" s="33">
        <f>+H59+H72</f>
        <v>2381181.4</v>
      </c>
    </row>
    <row r="75" spans="2:8" ht="14.25" x14ac:dyDescent="0.2">
      <c r="B75" s="3"/>
      <c r="C75" s="3"/>
      <c r="D75" s="3"/>
      <c r="E75" s="3"/>
      <c r="F75" s="31">
        <f>2674083.5-F74</f>
        <v>0.40000000037252903</v>
      </c>
      <c r="G75" s="31"/>
      <c r="H75" s="31"/>
    </row>
    <row r="76" spans="2:8" ht="24" customHeight="1" x14ac:dyDescent="0.2">
      <c r="B76" s="3"/>
      <c r="C76" s="3"/>
      <c r="D76" s="3"/>
      <c r="E76" s="3"/>
      <c r="F76" s="31"/>
      <c r="G76" s="31"/>
      <c r="H76" s="31"/>
    </row>
    <row r="77" spans="2:8" ht="17.25" customHeight="1" x14ac:dyDescent="0.2">
      <c r="B77" s="3"/>
      <c r="C77" s="3"/>
      <c r="D77" s="3" t="s">
        <v>163</v>
      </c>
      <c r="E77" s="56"/>
      <c r="F77" s="31"/>
      <c r="G77" s="31"/>
      <c r="H77" s="31"/>
    </row>
    <row r="78" spans="2:8" ht="18.75" customHeight="1" x14ac:dyDescent="0.2">
      <c r="B78" s="3"/>
      <c r="C78" s="3"/>
      <c r="D78" s="3" t="s">
        <v>112</v>
      </c>
      <c r="E78" s="3"/>
      <c r="F78" s="31"/>
      <c r="G78" s="31"/>
      <c r="H78" s="31"/>
    </row>
    <row r="79" spans="2:8" ht="14.25" x14ac:dyDescent="0.2">
      <c r="B79" s="3"/>
      <c r="C79" s="3"/>
      <c r="D79" s="3"/>
      <c r="E79" s="3"/>
      <c r="F79" s="31"/>
      <c r="G79" s="31"/>
      <c r="H79" s="31"/>
    </row>
    <row r="80" spans="2:8" ht="27" customHeight="1" x14ac:dyDescent="0.2">
      <c r="B80" s="3"/>
      <c r="C80" s="3"/>
      <c r="D80" s="11"/>
      <c r="E80" s="59"/>
      <c r="F80" s="40"/>
      <c r="G80" s="31"/>
      <c r="H80" s="40"/>
    </row>
    <row r="81" spans="2:8" ht="14.25" x14ac:dyDescent="0.2">
      <c r="B81" s="40" t="s">
        <v>151</v>
      </c>
      <c r="C81" s="31"/>
      <c r="D81" s="3" t="s">
        <v>161</v>
      </c>
      <c r="E81" s="40"/>
      <c r="F81" s="3" t="s">
        <v>157</v>
      </c>
      <c r="G81"/>
      <c r="H81"/>
    </row>
    <row r="82" spans="2:8" ht="14.25" x14ac:dyDescent="0.2">
      <c r="B82" s="40" t="s">
        <v>73</v>
      </c>
      <c r="C82" s="31"/>
      <c r="D82" s="59" t="s">
        <v>113</v>
      </c>
      <c r="E82" s="40"/>
      <c r="F82" s="40"/>
      <c r="G82"/>
      <c r="H82"/>
    </row>
    <row r="83" spans="2:8" ht="14.25" x14ac:dyDescent="0.2">
      <c r="B83" s="3"/>
      <c r="C83" s="3"/>
      <c r="D83" s="3"/>
      <c r="E83" s="3"/>
      <c r="F83" s="31"/>
      <c r="G83" s="31"/>
      <c r="H83" s="31"/>
    </row>
    <row r="84" spans="2:8" ht="14.25" x14ac:dyDescent="0.2">
      <c r="B84" s="3"/>
      <c r="C84" s="3"/>
      <c r="D84" s="3"/>
      <c r="E84" s="3"/>
      <c r="F84" s="31"/>
      <c r="G84" s="31"/>
      <c r="H84" s="31"/>
    </row>
    <row r="85" spans="2:8" ht="14.25" x14ac:dyDescent="0.2">
      <c r="B85" s="59"/>
      <c r="E85" s="3"/>
      <c r="F85"/>
      <c r="G85"/>
      <c r="H85" s="40"/>
    </row>
    <row r="86" spans="2:8" ht="14.25" x14ac:dyDescent="0.2">
      <c r="B86" s="3" t="s">
        <v>162</v>
      </c>
      <c r="D86" s="60" t="s">
        <v>152</v>
      </c>
      <c r="F86"/>
      <c r="G86"/>
      <c r="H86"/>
    </row>
    <row r="87" spans="2:8" ht="14.25" x14ac:dyDescent="0.2">
      <c r="B87" s="3" t="s">
        <v>75</v>
      </c>
      <c r="D87" s="3" t="s">
        <v>114</v>
      </c>
      <c r="F87"/>
      <c r="G87"/>
      <c r="H87"/>
    </row>
    <row r="88" spans="2:8" x14ac:dyDescent="0.2">
      <c r="F88"/>
      <c r="G88"/>
      <c r="H88"/>
    </row>
    <row r="89" spans="2:8" ht="14.25" x14ac:dyDescent="0.2">
      <c r="B89" s="3"/>
      <c r="C89" s="3"/>
      <c r="D89" s="3"/>
      <c r="E89" s="3"/>
      <c r="F89" s="31"/>
      <c r="G89" s="31"/>
      <c r="H89" s="31"/>
    </row>
    <row r="90" spans="2:8" ht="14.25" x14ac:dyDescent="0.2">
      <c r="B90" s="3"/>
      <c r="C90" s="3"/>
      <c r="D90" s="3"/>
      <c r="E90" s="3"/>
      <c r="F90" s="31"/>
      <c r="G90" s="31"/>
      <c r="H90" s="31"/>
    </row>
    <row r="91" spans="2:8" ht="14.25" x14ac:dyDescent="0.2">
      <c r="B91" s="3"/>
      <c r="C91" s="3"/>
      <c r="D91" s="3"/>
      <c r="E91" s="3"/>
      <c r="F91" s="31"/>
      <c r="G91" s="31"/>
      <c r="H91" s="31"/>
    </row>
    <row r="92" spans="2:8" ht="14.25" x14ac:dyDescent="0.2">
      <c r="B92" s="3"/>
      <c r="C92" s="3"/>
      <c r="D92" s="3"/>
      <c r="E92" s="3"/>
      <c r="F92" s="31"/>
      <c r="G92" s="31"/>
      <c r="H92" s="31"/>
    </row>
    <row r="93" spans="2:8" ht="14.25" x14ac:dyDescent="0.2">
      <c r="B93" s="3"/>
      <c r="C93" s="3"/>
      <c r="D93" s="3"/>
      <c r="E93" s="3"/>
      <c r="F93" s="31"/>
      <c r="G93" s="31"/>
      <c r="H93" s="31"/>
    </row>
    <row r="94" spans="2:8" x14ac:dyDescent="0.2">
      <c r="B94" s="9"/>
      <c r="C94" s="9"/>
      <c r="D94" s="9"/>
      <c r="E94" s="9"/>
      <c r="F94" s="36"/>
      <c r="G94" s="36"/>
      <c r="H94" s="36"/>
    </row>
    <row r="95" spans="2:8" x14ac:dyDescent="0.2">
      <c r="B95" s="9"/>
      <c r="C95" s="9"/>
      <c r="D95" s="9"/>
      <c r="E95" s="9"/>
      <c r="F95" s="37"/>
      <c r="G95" s="37"/>
      <c r="H95" s="37"/>
    </row>
    <row r="96" spans="2:8" x14ac:dyDescent="0.2">
      <c r="B96" s="9"/>
      <c r="C96" s="9"/>
      <c r="D96" s="9"/>
      <c r="E96" s="9"/>
      <c r="F96" s="37"/>
      <c r="G96" s="37"/>
      <c r="H96" s="37"/>
    </row>
    <row r="97" spans="2:8" x14ac:dyDescent="0.2">
      <c r="B97" s="9"/>
      <c r="C97" s="9"/>
      <c r="D97" s="9"/>
      <c r="E97" s="9"/>
      <c r="F97" s="37"/>
      <c r="G97" s="37"/>
      <c r="H97" s="37"/>
    </row>
    <row r="98" spans="2:8" x14ac:dyDescent="0.2">
      <c r="B98" s="9"/>
      <c r="C98" s="9"/>
      <c r="D98" s="9"/>
      <c r="E98" s="9"/>
      <c r="F98" s="37"/>
      <c r="G98" s="37"/>
      <c r="H98" s="37"/>
    </row>
    <row r="99" spans="2:8" x14ac:dyDescent="0.2">
      <c r="B99" s="9"/>
      <c r="C99" s="9"/>
      <c r="D99" s="9"/>
      <c r="E99" s="9"/>
      <c r="F99" s="37"/>
      <c r="G99" s="37"/>
      <c r="H99" s="37"/>
    </row>
    <row r="100" spans="2:8" x14ac:dyDescent="0.2">
      <c r="B100" s="9"/>
      <c r="C100" s="9"/>
      <c r="D100" s="9"/>
      <c r="E100" s="9"/>
      <c r="F100" s="37"/>
      <c r="G100" s="37"/>
      <c r="H100" s="37"/>
    </row>
    <row r="101" spans="2:8" x14ac:dyDescent="0.2">
      <c r="B101" s="9"/>
      <c r="C101" s="9"/>
      <c r="D101" s="9"/>
      <c r="E101" s="9"/>
      <c r="F101" s="37"/>
      <c r="G101" s="37"/>
      <c r="H101" s="37"/>
    </row>
    <row r="102" spans="2:8" x14ac:dyDescent="0.2">
      <c r="B102" s="9"/>
      <c r="C102" s="9"/>
      <c r="D102" s="9"/>
      <c r="E102" s="9"/>
      <c r="F102" s="37"/>
      <c r="G102" s="37"/>
      <c r="H102" s="37"/>
    </row>
    <row r="103" spans="2:8" x14ac:dyDescent="0.2">
      <c r="B103" s="9"/>
      <c r="C103" s="9"/>
      <c r="D103" s="9"/>
      <c r="E103" s="9"/>
      <c r="F103" s="37"/>
      <c r="G103" s="37"/>
      <c r="H103" s="37"/>
    </row>
    <row r="104" spans="2:8" x14ac:dyDescent="0.2">
      <c r="B104" s="9"/>
      <c r="C104" s="9"/>
      <c r="D104" s="9"/>
      <c r="E104" s="9"/>
      <c r="F104" s="37"/>
      <c r="G104" s="37"/>
      <c r="H104" s="37"/>
    </row>
    <row r="105" spans="2:8" x14ac:dyDescent="0.2">
      <c r="B105" s="9"/>
      <c r="C105" s="9"/>
      <c r="D105" s="9"/>
      <c r="E105" s="9"/>
      <c r="F105" s="37"/>
      <c r="G105" s="37"/>
      <c r="H105" s="37"/>
    </row>
    <row r="106" spans="2:8" x14ac:dyDescent="0.2">
      <c r="B106" s="9"/>
      <c r="C106" s="9"/>
      <c r="D106" s="9"/>
      <c r="E106" s="9"/>
      <c r="F106" s="37"/>
      <c r="G106" s="37"/>
      <c r="H106" s="37"/>
    </row>
    <row r="107" spans="2:8" x14ac:dyDescent="0.2">
      <c r="B107" s="9"/>
      <c r="C107" s="9"/>
      <c r="D107" s="9"/>
      <c r="E107" s="9"/>
      <c r="F107" s="37"/>
      <c r="G107" s="37"/>
      <c r="H107" s="37"/>
    </row>
    <row r="108" spans="2:8" x14ac:dyDescent="0.2">
      <c r="B108" s="9"/>
      <c r="C108" s="9"/>
      <c r="D108" s="9"/>
      <c r="E108" s="9"/>
      <c r="F108" s="37"/>
      <c r="G108" s="37"/>
      <c r="H108" s="37"/>
    </row>
    <row r="109" spans="2:8" x14ac:dyDescent="0.2">
      <c r="B109" s="9"/>
      <c r="C109" s="9"/>
      <c r="D109" s="9"/>
      <c r="E109" s="9"/>
      <c r="F109" s="37"/>
      <c r="G109" s="37"/>
      <c r="H109" s="37"/>
    </row>
    <row r="110" spans="2:8" x14ac:dyDescent="0.2">
      <c r="B110" s="9"/>
      <c r="C110" s="9"/>
      <c r="D110" s="9"/>
      <c r="E110" s="9"/>
      <c r="F110" s="37"/>
      <c r="G110" s="37"/>
      <c r="H110" s="37"/>
    </row>
    <row r="111" spans="2:8" x14ac:dyDescent="0.2">
      <c r="B111" s="9"/>
      <c r="C111" s="9"/>
      <c r="D111" s="9"/>
      <c r="E111" s="9"/>
      <c r="F111" s="37"/>
      <c r="G111" s="37"/>
      <c r="H111" s="37"/>
    </row>
    <row r="112" spans="2:8" x14ac:dyDescent="0.2">
      <c r="B112" s="9"/>
      <c r="C112" s="9"/>
      <c r="D112" s="9"/>
      <c r="E112" s="9"/>
      <c r="F112" s="37"/>
      <c r="G112" s="37"/>
      <c r="H112" s="37"/>
    </row>
    <row r="113" spans="2:8" x14ac:dyDescent="0.2">
      <c r="B113" s="9"/>
      <c r="C113" s="9"/>
      <c r="D113" s="9"/>
      <c r="E113" s="9"/>
      <c r="F113" s="37"/>
      <c r="G113" s="37"/>
      <c r="H113" s="37"/>
    </row>
    <row r="114" spans="2:8" x14ac:dyDescent="0.2">
      <c r="B114" s="9"/>
      <c r="C114" s="9"/>
      <c r="D114" s="9"/>
      <c r="E114" s="9"/>
      <c r="F114" s="37"/>
      <c r="G114" s="37"/>
      <c r="H114" s="37"/>
    </row>
    <row r="115" spans="2:8" x14ac:dyDescent="0.2">
      <c r="B115" s="9"/>
      <c r="C115" s="9"/>
      <c r="D115" s="9"/>
      <c r="E115" s="9"/>
      <c r="F115" s="37"/>
      <c r="G115" s="37"/>
      <c r="H115" s="37"/>
    </row>
    <row r="116" spans="2:8" x14ac:dyDescent="0.2">
      <c r="B116" s="9"/>
      <c r="C116" s="9"/>
      <c r="D116" s="9"/>
      <c r="E116" s="9"/>
      <c r="F116" s="37"/>
      <c r="G116" s="37"/>
      <c r="H116" s="37"/>
    </row>
    <row r="117" spans="2:8" x14ac:dyDescent="0.2">
      <c r="B117" s="9"/>
      <c r="C117" s="9"/>
      <c r="D117" s="9"/>
      <c r="E117" s="9"/>
      <c r="F117" s="37"/>
      <c r="G117" s="37"/>
      <c r="H117" s="37"/>
    </row>
    <row r="118" spans="2:8" x14ac:dyDescent="0.2">
      <c r="B118" s="9"/>
      <c r="C118" s="9"/>
      <c r="D118" s="9"/>
      <c r="E118" s="9"/>
      <c r="F118" s="37"/>
      <c r="G118" s="37"/>
      <c r="H118" s="37"/>
    </row>
    <row r="119" spans="2:8" x14ac:dyDescent="0.2">
      <c r="B119" s="9"/>
      <c r="C119" s="9"/>
      <c r="D119" s="9"/>
      <c r="E119" s="9"/>
      <c r="F119" s="37"/>
      <c r="G119" s="37"/>
      <c r="H119" s="37"/>
    </row>
    <row r="120" spans="2:8" x14ac:dyDescent="0.2">
      <c r="B120" s="9"/>
      <c r="C120" s="9"/>
      <c r="D120" s="9"/>
      <c r="E120" s="9"/>
      <c r="F120" s="37"/>
      <c r="G120" s="37"/>
      <c r="H120" s="37"/>
    </row>
    <row r="121" spans="2:8" x14ac:dyDescent="0.2">
      <c r="B121" s="9"/>
      <c r="C121" s="9"/>
      <c r="D121" s="9"/>
      <c r="E121" s="9"/>
      <c r="F121" s="37"/>
      <c r="G121" s="37"/>
      <c r="H121" s="37"/>
    </row>
    <row r="122" spans="2:8" x14ac:dyDescent="0.2">
      <c r="B122" s="9"/>
      <c r="C122" s="9"/>
      <c r="D122" s="9"/>
      <c r="E122" s="9"/>
      <c r="F122" s="37"/>
      <c r="G122" s="37"/>
      <c r="H122" s="37"/>
    </row>
    <row r="123" spans="2:8" x14ac:dyDescent="0.2">
      <c r="B123" s="9"/>
      <c r="C123" s="9"/>
      <c r="D123" s="9"/>
      <c r="E123" s="9"/>
      <c r="F123" s="37"/>
      <c r="G123" s="37"/>
      <c r="H123" s="37"/>
    </row>
    <row r="124" spans="2:8" x14ac:dyDescent="0.2">
      <c r="B124" s="9"/>
      <c r="C124" s="9"/>
      <c r="D124" s="9"/>
      <c r="E124" s="9"/>
      <c r="F124" s="37"/>
      <c r="G124" s="37"/>
      <c r="H124" s="37"/>
    </row>
    <row r="125" spans="2:8" x14ac:dyDescent="0.2">
      <c r="B125" s="9"/>
      <c r="C125" s="9"/>
      <c r="D125" s="9"/>
      <c r="E125" s="9"/>
      <c r="F125" s="37"/>
      <c r="G125" s="37"/>
      <c r="H125" s="37"/>
    </row>
    <row r="126" spans="2:8" x14ac:dyDescent="0.2">
      <c r="B126" s="9"/>
      <c r="C126" s="9"/>
      <c r="D126" s="9"/>
      <c r="E126" s="9"/>
      <c r="F126" s="37"/>
      <c r="G126" s="37"/>
      <c r="H126" s="37"/>
    </row>
    <row r="127" spans="2:8" x14ac:dyDescent="0.2">
      <c r="B127" s="9"/>
      <c r="C127" s="9"/>
      <c r="D127" s="9"/>
      <c r="E127" s="9"/>
      <c r="F127" s="37"/>
      <c r="G127" s="37"/>
      <c r="H127" s="37"/>
    </row>
    <row r="128" spans="2:8" x14ac:dyDescent="0.2">
      <c r="B128" s="9"/>
      <c r="C128" s="9"/>
      <c r="D128" s="9"/>
      <c r="E128" s="9"/>
      <c r="F128" s="37"/>
      <c r="G128" s="37"/>
      <c r="H128" s="37"/>
    </row>
    <row r="129" spans="2:8" x14ac:dyDescent="0.2">
      <c r="B129" s="9"/>
      <c r="C129" s="9"/>
      <c r="D129" s="9"/>
      <c r="E129" s="9"/>
      <c r="F129" s="37"/>
      <c r="G129" s="37"/>
      <c r="H129" s="37"/>
    </row>
    <row r="130" spans="2:8" x14ac:dyDescent="0.2">
      <c r="B130" s="9"/>
      <c r="C130" s="9"/>
      <c r="D130" s="9"/>
      <c r="E130" s="9"/>
      <c r="F130" s="37"/>
      <c r="G130" s="37"/>
      <c r="H130" s="37"/>
    </row>
    <row r="131" spans="2:8" x14ac:dyDescent="0.2">
      <c r="B131" s="9"/>
      <c r="C131" s="9"/>
      <c r="D131" s="9"/>
      <c r="E131" s="9"/>
      <c r="F131" s="37"/>
      <c r="G131" s="37"/>
      <c r="H131" s="37"/>
    </row>
    <row r="132" spans="2:8" x14ac:dyDescent="0.2">
      <c r="B132" s="9"/>
      <c r="C132" s="9"/>
      <c r="D132" s="9"/>
      <c r="E132" s="9"/>
      <c r="F132" s="37"/>
      <c r="G132" s="37"/>
      <c r="H132" s="37"/>
    </row>
    <row r="133" spans="2:8" x14ac:dyDescent="0.2">
      <c r="B133" s="9"/>
      <c r="C133" s="9"/>
      <c r="D133" s="9"/>
      <c r="E133" s="9"/>
      <c r="F133" s="37"/>
      <c r="G133" s="37"/>
      <c r="H133" s="37"/>
    </row>
    <row r="134" spans="2:8" x14ac:dyDescent="0.2">
      <c r="B134" s="9"/>
      <c r="C134" s="9"/>
      <c r="D134" s="9"/>
      <c r="E134" s="9"/>
      <c r="F134" s="37"/>
      <c r="G134" s="37"/>
      <c r="H134" s="37"/>
    </row>
    <row r="135" spans="2:8" x14ac:dyDescent="0.2">
      <c r="B135" s="9"/>
      <c r="C135" s="9"/>
      <c r="D135" s="9"/>
      <c r="E135" s="9"/>
      <c r="F135" s="37"/>
      <c r="G135" s="37"/>
      <c r="H135" s="37"/>
    </row>
    <row r="136" spans="2:8" x14ac:dyDescent="0.2">
      <c r="F136" s="8"/>
      <c r="G136" s="8"/>
      <c r="H136" s="8"/>
    </row>
    <row r="137" spans="2:8" x14ac:dyDescent="0.2">
      <c r="F137" s="8"/>
      <c r="G137" s="8"/>
      <c r="H137" s="8"/>
    </row>
    <row r="138" spans="2:8" x14ac:dyDescent="0.2">
      <c r="F138" s="8"/>
      <c r="G138" s="8"/>
      <c r="H138" s="8"/>
    </row>
    <row r="139" spans="2:8" x14ac:dyDescent="0.2">
      <c r="F139" s="8"/>
      <c r="G139" s="8"/>
      <c r="H139" s="8"/>
    </row>
    <row r="140" spans="2:8" x14ac:dyDescent="0.2">
      <c r="F140" s="8"/>
      <c r="G140" s="8"/>
      <c r="H140" s="8"/>
    </row>
    <row r="141" spans="2:8" x14ac:dyDescent="0.2">
      <c r="F141" s="8"/>
      <c r="G141" s="8"/>
      <c r="H141" s="8"/>
    </row>
    <row r="142" spans="2:8" x14ac:dyDescent="0.2">
      <c r="F142" s="8"/>
      <c r="G142" s="8"/>
      <c r="H142" s="8"/>
    </row>
    <row r="143" spans="2:8" x14ac:dyDescent="0.2">
      <c r="F143" s="8"/>
      <c r="G143" s="8"/>
      <c r="H143" s="8"/>
    </row>
    <row r="144" spans="2:8" x14ac:dyDescent="0.2">
      <c r="F144" s="8"/>
      <c r="G144" s="8"/>
      <c r="H144" s="8"/>
    </row>
    <row r="145" spans="6:8" x14ac:dyDescent="0.2">
      <c r="F145" s="8"/>
      <c r="G145" s="8"/>
      <c r="H145" s="8"/>
    </row>
    <row r="146" spans="6:8" x14ac:dyDescent="0.2">
      <c r="F146" s="8"/>
      <c r="G146" s="8"/>
      <c r="H146" s="8"/>
    </row>
    <row r="147" spans="6:8" x14ac:dyDescent="0.2">
      <c r="F147" s="8"/>
      <c r="G147" s="8"/>
      <c r="H147" s="8"/>
    </row>
    <row r="148" spans="6:8" x14ac:dyDescent="0.2">
      <c r="F148" s="8"/>
      <c r="G148" s="8"/>
      <c r="H148" s="8"/>
    </row>
    <row r="149" spans="6:8" x14ac:dyDescent="0.2">
      <c r="F149" s="8"/>
      <c r="G149" s="8"/>
      <c r="H149" s="8"/>
    </row>
    <row r="150" spans="6:8" x14ac:dyDescent="0.2">
      <c r="F150" s="8"/>
      <c r="G150" s="8"/>
      <c r="H150" s="8"/>
    </row>
    <row r="151" spans="6:8" x14ac:dyDescent="0.2">
      <c r="F151" s="8"/>
      <c r="G151" s="8"/>
      <c r="H151" s="8"/>
    </row>
    <row r="152" spans="6:8" x14ac:dyDescent="0.2">
      <c r="F152" s="8"/>
      <c r="G152" s="8"/>
      <c r="H152" s="8"/>
    </row>
    <row r="153" spans="6:8" x14ac:dyDescent="0.2">
      <c r="F153" s="8"/>
      <c r="G153" s="8"/>
      <c r="H153" s="8"/>
    </row>
    <row r="154" spans="6:8" x14ac:dyDescent="0.2">
      <c r="F154" s="8"/>
      <c r="G154" s="8"/>
      <c r="H154" s="8"/>
    </row>
    <row r="155" spans="6:8" x14ac:dyDescent="0.2">
      <c r="F155" s="8"/>
      <c r="G155" s="8"/>
      <c r="H155" s="8"/>
    </row>
    <row r="156" spans="6:8" x14ac:dyDescent="0.2">
      <c r="F156" s="8"/>
      <c r="G156" s="8"/>
      <c r="H156" s="8"/>
    </row>
    <row r="157" spans="6:8" x14ac:dyDescent="0.2">
      <c r="F157" s="8"/>
      <c r="G157" s="8"/>
      <c r="H157" s="8"/>
    </row>
    <row r="158" spans="6:8" x14ac:dyDescent="0.2">
      <c r="F158" s="8"/>
      <c r="G158" s="8"/>
      <c r="H158" s="8"/>
    </row>
    <row r="159" spans="6:8" x14ac:dyDescent="0.2">
      <c r="F159" s="8"/>
      <c r="G159" s="8"/>
      <c r="H159" s="8"/>
    </row>
    <row r="160" spans="6:8" x14ac:dyDescent="0.2">
      <c r="F160" s="8"/>
      <c r="G160" s="8"/>
      <c r="H160" s="8"/>
    </row>
    <row r="161" spans="6:8" x14ac:dyDescent="0.2">
      <c r="F161" s="8"/>
      <c r="G161" s="8"/>
      <c r="H161" s="8"/>
    </row>
    <row r="162" spans="6:8" x14ac:dyDescent="0.2">
      <c r="F162" s="8"/>
      <c r="G162" s="8"/>
      <c r="H162" s="8"/>
    </row>
    <row r="163" spans="6:8" x14ac:dyDescent="0.2">
      <c r="F163" s="8"/>
      <c r="G163" s="8"/>
      <c r="H163" s="8"/>
    </row>
    <row r="164" spans="6:8" x14ac:dyDescent="0.2">
      <c r="F164" s="8"/>
      <c r="G164" s="8"/>
      <c r="H164" s="8"/>
    </row>
    <row r="165" spans="6:8" x14ac:dyDescent="0.2">
      <c r="F165" s="8"/>
      <c r="G165" s="8"/>
      <c r="H165" s="8"/>
    </row>
    <row r="166" spans="6:8" x14ac:dyDescent="0.2">
      <c r="F166" s="8"/>
      <c r="G166" s="8"/>
      <c r="H166" s="8"/>
    </row>
    <row r="167" spans="6:8" x14ac:dyDescent="0.2">
      <c r="F167" s="8"/>
      <c r="G167" s="8"/>
      <c r="H167" s="8"/>
    </row>
    <row r="168" spans="6:8" x14ac:dyDescent="0.2">
      <c r="F168" s="8"/>
      <c r="G168" s="8"/>
      <c r="H168" s="8"/>
    </row>
    <row r="169" spans="6:8" x14ac:dyDescent="0.2">
      <c r="F169" s="8"/>
      <c r="G169" s="8"/>
      <c r="H169" s="8"/>
    </row>
    <row r="170" spans="6:8" x14ac:dyDescent="0.2">
      <c r="F170" s="8"/>
      <c r="G170" s="8"/>
      <c r="H170" s="8"/>
    </row>
    <row r="171" spans="6:8" x14ac:dyDescent="0.2">
      <c r="F171" s="8"/>
      <c r="G171" s="8"/>
      <c r="H171" s="8"/>
    </row>
    <row r="172" spans="6:8" x14ac:dyDescent="0.2">
      <c r="F172" s="8"/>
      <c r="G172" s="8"/>
      <c r="H172" s="8"/>
    </row>
    <row r="173" spans="6:8" x14ac:dyDescent="0.2">
      <c r="F173" s="8"/>
      <c r="G173" s="8"/>
      <c r="H173" s="8"/>
    </row>
    <row r="174" spans="6:8" x14ac:dyDescent="0.2">
      <c r="F174" s="8"/>
      <c r="G174" s="8"/>
      <c r="H174" s="8"/>
    </row>
    <row r="175" spans="6:8" x14ac:dyDescent="0.2">
      <c r="F175" s="8"/>
      <c r="G175" s="8"/>
      <c r="H175" s="8"/>
    </row>
    <row r="176" spans="6:8" x14ac:dyDescent="0.2">
      <c r="F176" s="8"/>
      <c r="G176" s="8"/>
      <c r="H176" s="8"/>
    </row>
    <row r="177" spans="6:8" x14ac:dyDescent="0.2">
      <c r="F177" s="8"/>
      <c r="G177" s="8"/>
      <c r="H177" s="8"/>
    </row>
    <row r="178" spans="6:8" x14ac:dyDescent="0.2">
      <c r="F178" s="8"/>
      <c r="G178" s="8"/>
      <c r="H178" s="8"/>
    </row>
    <row r="179" spans="6:8" x14ac:dyDescent="0.2">
      <c r="F179" s="8"/>
      <c r="G179" s="8"/>
      <c r="H179" s="8"/>
    </row>
    <row r="180" spans="6:8" x14ac:dyDescent="0.2">
      <c r="F180" s="8"/>
      <c r="G180" s="8"/>
      <c r="H180" s="8"/>
    </row>
    <row r="181" spans="6:8" x14ac:dyDescent="0.2">
      <c r="F181" s="8"/>
      <c r="G181" s="8"/>
      <c r="H181" s="8"/>
    </row>
    <row r="182" spans="6:8" x14ac:dyDescent="0.2">
      <c r="F182" s="8"/>
      <c r="G182" s="8"/>
      <c r="H182" s="8"/>
    </row>
    <row r="183" spans="6:8" x14ac:dyDescent="0.2">
      <c r="F183" s="8"/>
      <c r="G183" s="8"/>
      <c r="H183" s="8"/>
    </row>
    <row r="184" spans="6:8" x14ac:dyDescent="0.2">
      <c r="F184" s="8"/>
      <c r="G184" s="8"/>
      <c r="H184" s="8"/>
    </row>
    <row r="185" spans="6:8" x14ac:dyDescent="0.2">
      <c r="F185" s="8"/>
      <c r="G185" s="8"/>
      <c r="H185" s="8"/>
    </row>
    <row r="186" spans="6:8" x14ac:dyDescent="0.2">
      <c r="F186" s="8"/>
      <c r="G186" s="8"/>
      <c r="H186" s="8"/>
    </row>
    <row r="187" spans="6:8" x14ac:dyDescent="0.2">
      <c r="F187" s="8"/>
      <c r="G187" s="8"/>
      <c r="H187" s="8"/>
    </row>
    <row r="188" spans="6:8" x14ac:dyDescent="0.2">
      <c r="F188" s="8"/>
      <c r="G188" s="8"/>
      <c r="H188" s="8"/>
    </row>
    <row r="189" spans="6:8" x14ac:dyDescent="0.2">
      <c r="F189" s="8"/>
      <c r="G189" s="8"/>
      <c r="H189" s="8"/>
    </row>
    <row r="190" spans="6:8" x14ac:dyDescent="0.2">
      <c r="F190" s="8"/>
      <c r="G190" s="8"/>
      <c r="H190" s="8"/>
    </row>
    <row r="191" spans="6:8" x14ac:dyDescent="0.2">
      <c r="F191" s="8"/>
      <c r="G191" s="8"/>
      <c r="H191" s="8"/>
    </row>
    <row r="192" spans="6:8" x14ac:dyDescent="0.2">
      <c r="F192" s="8"/>
      <c r="G192" s="8"/>
      <c r="H192" s="8"/>
    </row>
    <row r="193" spans="6:8" x14ac:dyDescent="0.2">
      <c r="F193" s="8"/>
      <c r="G193" s="8"/>
      <c r="H193" s="8"/>
    </row>
    <row r="194" spans="6:8" x14ac:dyDescent="0.2">
      <c r="F194" s="8"/>
      <c r="G194" s="8"/>
      <c r="H194" s="8"/>
    </row>
    <row r="195" spans="6:8" x14ac:dyDescent="0.2">
      <c r="F195" s="8"/>
      <c r="G195" s="8"/>
      <c r="H195" s="8"/>
    </row>
    <row r="196" spans="6:8" x14ac:dyDescent="0.2">
      <c r="F196" s="8"/>
      <c r="G196" s="8"/>
      <c r="H196" s="8"/>
    </row>
    <row r="197" spans="6:8" x14ac:dyDescent="0.2">
      <c r="F197" s="8"/>
      <c r="G197" s="8"/>
      <c r="H197" s="8"/>
    </row>
    <row r="198" spans="6:8" x14ac:dyDescent="0.2">
      <c r="F198" s="8"/>
      <c r="G198" s="8"/>
      <c r="H198" s="8"/>
    </row>
    <row r="199" spans="6:8" x14ac:dyDescent="0.2">
      <c r="F199" s="8"/>
      <c r="G199" s="8"/>
      <c r="H199" s="8"/>
    </row>
    <row r="200" spans="6:8" x14ac:dyDescent="0.2">
      <c r="F200" s="8"/>
      <c r="G200" s="8"/>
      <c r="H200" s="8"/>
    </row>
    <row r="201" spans="6:8" x14ac:dyDescent="0.2">
      <c r="F201" s="8"/>
      <c r="G201" s="8"/>
      <c r="H201" s="8"/>
    </row>
    <row r="202" spans="6:8" x14ac:dyDescent="0.2">
      <c r="F202" s="8"/>
      <c r="G202" s="8"/>
      <c r="H202" s="8"/>
    </row>
    <row r="203" spans="6:8" x14ac:dyDescent="0.2">
      <c r="F203" s="8"/>
      <c r="G203" s="8"/>
      <c r="H203" s="8"/>
    </row>
    <row r="204" spans="6:8" x14ac:dyDescent="0.2">
      <c r="F204" s="8"/>
      <c r="G204" s="8"/>
      <c r="H204" s="8"/>
    </row>
    <row r="205" spans="6:8" x14ac:dyDescent="0.2">
      <c r="F205" s="8"/>
      <c r="G205" s="8"/>
      <c r="H205" s="8"/>
    </row>
    <row r="206" spans="6:8" x14ac:dyDescent="0.2">
      <c r="F206" s="8"/>
      <c r="G206" s="8"/>
      <c r="H206" s="8"/>
    </row>
    <row r="207" spans="6:8" x14ac:dyDescent="0.2">
      <c r="F207" s="8"/>
      <c r="G207" s="8"/>
      <c r="H207" s="8"/>
    </row>
    <row r="208" spans="6:8" x14ac:dyDescent="0.2">
      <c r="F208" s="8"/>
      <c r="G208" s="8"/>
      <c r="H208" s="8"/>
    </row>
    <row r="209" spans="6:8" x14ac:dyDescent="0.2">
      <c r="F209" s="8"/>
      <c r="G209" s="8"/>
      <c r="H209" s="8"/>
    </row>
    <row r="210" spans="6:8" x14ac:dyDescent="0.2">
      <c r="F210" s="8"/>
      <c r="G210" s="8"/>
      <c r="H210" s="8"/>
    </row>
    <row r="211" spans="6:8" x14ac:dyDescent="0.2">
      <c r="F211" s="8"/>
      <c r="G211" s="8"/>
      <c r="H211" s="8"/>
    </row>
    <row r="212" spans="6:8" x14ac:dyDescent="0.2">
      <c r="F212" s="8"/>
      <c r="G212" s="8"/>
      <c r="H212" s="8"/>
    </row>
    <row r="213" spans="6:8" x14ac:dyDescent="0.2">
      <c r="F213" s="8"/>
      <c r="G213" s="8"/>
      <c r="H213" s="8"/>
    </row>
    <row r="214" spans="6:8" x14ac:dyDescent="0.2">
      <c r="F214" s="8"/>
      <c r="G214" s="8"/>
      <c r="H214" s="8"/>
    </row>
    <row r="215" spans="6:8" x14ac:dyDescent="0.2">
      <c r="F215" s="8"/>
      <c r="G215" s="8"/>
      <c r="H215" s="8"/>
    </row>
    <row r="216" spans="6:8" x14ac:dyDescent="0.2">
      <c r="F216" s="8"/>
      <c r="G216" s="8"/>
      <c r="H216" s="8"/>
    </row>
    <row r="217" spans="6:8" x14ac:dyDescent="0.2">
      <c r="F217" s="8"/>
      <c r="G217" s="8"/>
      <c r="H217" s="8"/>
    </row>
    <row r="218" spans="6:8" x14ac:dyDescent="0.2">
      <c r="F218" s="8"/>
      <c r="G218" s="8"/>
      <c r="H218" s="8"/>
    </row>
    <row r="219" spans="6:8" x14ac:dyDescent="0.2">
      <c r="F219" s="8"/>
      <c r="G219" s="8"/>
      <c r="H219" s="8"/>
    </row>
    <row r="220" spans="6:8" x14ac:dyDescent="0.2">
      <c r="F220" s="8"/>
      <c r="G220" s="8"/>
      <c r="H220" s="8"/>
    </row>
    <row r="221" spans="6:8" x14ac:dyDescent="0.2">
      <c r="F221" s="8"/>
      <c r="G221" s="8"/>
      <c r="H221" s="8"/>
    </row>
    <row r="222" spans="6:8" x14ac:dyDescent="0.2">
      <c r="F222" s="8"/>
      <c r="G222" s="8"/>
      <c r="H222" s="8"/>
    </row>
    <row r="223" spans="6:8" x14ac:dyDescent="0.2">
      <c r="F223" s="8"/>
      <c r="G223" s="8"/>
      <c r="H223" s="8"/>
    </row>
    <row r="224" spans="6:8" x14ac:dyDescent="0.2">
      <c r="F224" s="8"/>
      <c r="G224" s="8"/>
      <c r="H224" s="8"/>
    </row>
    <row r="225" spans="6:8" x14ac:dyDescent="0.2">
      <c r="F225" s="8"/>
      <c r="G225" s="8"/>
      <c r="H225" s="8"/>
    </row>
    <row r="226" spans="6:8" x14ac:dyDescent="0.2">
      <c r="F226" s="8"/>
      <c r="G226" s="8"/>
      <c r="H226" s="8"/>
    </row>
    <row r="227" spans="6:8" x14ac:dyDescent="0.2">
      <c r="F227" s="8"/>
      <c r="G227" s="8"/>
      <c r="H227" s="8"/>
    </row>
    <row r="228" spans="6:8" x14ac:dyDescent="0.2">
      <c r="F228" s="8"/>
      <c r="G228" s="8"/>
      <c r="H228" s="8"/>
    </row>
    <row r="229" spans="6:8" x14ac:dyDescent="0.2">
      <c r="F229" s="8"/>
      <c r="G229" s="8"/>
      <c r="H229" s="8"/>
    </row>
    <row r="230" spans="6:8" x14ac:dyDescent="0.2">
      <c r="F230" s="8"/>
      <c r="G230" s="8"/>
      <c r="H230" s="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horizontalDpi="4294967292" r:id="rId1"/>
  <headerFooter alignWithMargins="0">
    <oddFooter>&amp;C&amp;8Organisasjonsnr 890 795 382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view="pageLayout" zoomScaleNormal="100" zoomScaleSheetLayoutView="100" workbookViewId="0">
      <selection activeCell="E99" sqref="E99"/>
    </sheetView>
  </sheetViews>
  <sheetFormatPr baseColWidth="10" defaultRowHeight="12.75" x14ac:dyDescent="0.2"/>
  <cols>
    <col min="2" max="2" width="17.85546875" customWidth="1"/>
    <col min="4" max="4" width="15.28515625" customWidth="1"/>
    <col min="5" max="5" width="14.42578125" customWidth="1"/>
    <col min="6" max="6" width="14.28515625" bestFit="1" customWidth="1"/>
    <col min="7" max="7" width="12.42578125" customWidth="1"/>
    <col min="8" max="8" width="15.28515625" customWidth="1"/>
    <col min="9" max="9" width="4.28515625" customWidth="1"/>
  </cols>
  <sheetData>
    <row r="1" spans="1:8" ht="21" customHeight="1" x14ac:dyDescent="0.25">
      <c r="A1" s="58"/>
      <c r="B1" s="1"/>
      <c r="C1" s="1" t="s">
        <v>165</v>
      </c>
      <c r="D1" s="1"/>
      <c r="E1" s="1"/>
      <c r="F1" s="1"/>
    </row>
    <row r="2" spans="1:8" ht="9" customHeight="1" x14ac:dyDescent="0.2"/>
    <row r="3" spans="1:8" ht="37.15" customHeight="1" x14ac:dyDescent="0.25">
      <c r="A3" s="12" t="str">
        <f>+resultat!B4</f>
        <v>Eina Sportsklubb</v>
      </c>
      <c r="B3" s="12"/>
      <c r="C3" s="12"/>
      <c r="D3" s="42"/>
      <c r="E3" s="42"/>
      <c r="F3" s="42"/>
      <c r="G3" s="42"/>
      <c r="H3" s="42"/>
    </row>
    <row r="4" spans="1:8" ht="15" x14ac:dyDescent="0.2">
      <c r="A4" s="10"/>
      <c r="B4" s="10"/>
      <c r="C4" s="10"/>
      <c r="D4" s="10"/>
      <c r="E4" s="10"/>
      <c r="F4" s="10"/>
      <c r="G4" s="10"/>
      <c r="H4" s="10"/>
    </row>
    <row r="5" spans="1:8" ht="19.899999999999999" customHeight="1" x14ac:dyDescent="0.25">
      <c r="A5" s="2" t="s">
        <v>55</v>
      </c>
      <c r="B5" s="10"/>
      <c r="C5" s="10"/>
      <c r="D5" s="10"/>
      <c r="E5" s="10"/>
      <c r="F5" s="10"/>
      <c r="G5" s="10"/>
      <c r="H5" s="10"/>
    </row>
    <row r="6" spans="1:8" ht="9.75" customHeight="1" x14ac:dyDescent="0.2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2">
      <c r="A7" s="10" t="s">
        <v>129</v>
      </c>
      <c r="B7" s="10"/>
      <c r="C7" s="10"/>
      <c r="D7" s="10"/>
      <c r="E7" s="10"/>
      <c r="F7" s="10"/>
      <c r="G7" s="10"/>
      <c r="H7" s="10"/>
    </row>
    <row r="8" spans="1:8" ht="15" customHeight="1" x14ac:dyDescent="0.2">
      <c r="A8" s="10" t="s">
        <v>146</v>
      </c>
      <c r="B8" s="10"/>
      <c r="C8" s="10"/>
      <c r="D8" s="10"/>
      <c r="E8" s="10"/>
      <c r="F8" s="10"/>
      <c r="G8" s="10"/>
      <c r="H8" s="10"/>
    </row>
    <row r="9" spans="1:8" ht="15" customHeight="1" x14ac:dyDescent="0.2">
      <c r="A9" s="10"/>
      <c r="B9" s="10"/>
      <c r="C9" s="10"/>
      <c r="D9" s="10"/>
      <c r="E9" s="10"/>
      <c r="F9" s="10"/>
      <c r="G9" s="10"/>
      <c r="H9" s="10"/>
    </row>
    <row r="10" spans="1:8" ht="15" customHeight="1" x14ac:dyDescent="0.2">
      <c r="A10" s="10" t="s">
        <v>117</v>
      </c>
      <c r="B10" s="10"/>
      <c r="C10" s="10"/>
      <c r="D10" s="10"/>
      <c r="E10" s="10"/>
      <c r="F10" s="10"/>
      <c r="G10" s="10"/>
      <c r="H10" s="10"/>
    </row>
    <row r="11" spans="1:8" ht="15" customHeight="1" x14ac:dyDescent="0.2">
      <c r="A11" s="10" t="s">
        <v>118</v>
      </c>
      <c r="B11" s="10"/>
      <c r="C11" s="10"/>
      <c r="D11" s="10"/>
      <c r="E11" s="10"/>
      <c r="F11" s="10"/>
      <c r="G11" s="10"/>
      <c r="H11" s="10"/>
    </row>
    <row r="12" spans="1:8" ht="15" customHeight="1" x14ac:dyDescent="0.2">
      <c r="A12" s="10" t="s">
        <v>119</v>
      </c>
      <c r="B12" s="10"/>
      <c r="C12" s="10"/>
      <c r="D12" s="10"/>
      <c r="E12" s="10"/>
      <c r="F12" s="10"/>
      <c r="G12" s="10"/>
      <c r="H12" s="10"/>
    </row>
    <row r="13" spans="1:8" ht="15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8" ht="17.25" customHeight="1" x14ac:dyDescent="0.25">
      <c r="A14" s="2" t="s">
        <v>120</v>
      </c>
      <c r="B14" s="10"/>
      <c r="C14" s="10"/>
      <c r="D14" s="10"/>
      <c r="E14" s="10"/>
      <c r="F14" s="10"/>
      <c r="G14" s="10"/>
      <c r="H14" s="10"/>
    </row>
    <row r="15" spans="1:8" ht="19.5" customHeight="1" x14ac:dyDescent="0.2">
      <c r="A15" s="10" t="s">
        <v>61</v>
      </c>
      <c r="B15" s="10"/>
      <c r="C15" s="10"/>
      <c r="D15" s="10"/>
      <c r="E15" s="10"/>
      <c r="F15" s="10"/>
      <c r="G15" s="10"/>
      <c r="H15" s="10"/>
    </row>
    <row r="16" spans="1:8" ht="8.25" customHeight="1" x14ac:dyDescent="0.2">
      <c r="A16" s="10"/>
      <c r="B16" s="10"/>
      <c r="C16" s="10"/>
      <c r="D16" s="10"/>
      <c r="E16" s="10"/>
      <c r="F16" s="10"/>
      <c r="G16" s="10"/>
      <c r="H16" s="10"/>
    </row>
    <row r="17" spans="1:8" ht="15.75" customHeight="1" x14ac:dyDescent="0.25">
      <c r="A17" s="2" t="s">
        <v>62</v>
      </c>
      <c r="B17" s="10"/>
      <c r="C17" s="10"/>
      <c r="D17" s="10"/>
      <c r="E17" s="10"/>
      <c r="F17" s="10"/>
      <c r="G17" s="10"/>
      <c r="H17" s="10"/>
    </row>
    <row r="18" spans="1:8" ht="18" customHeight="1" x14ac:dyDescent="0.2">
      <c r="A18" s="10" t="s">
        <v>63</v>
      </c>
      <c r="B18" s="10"/>
      <c r="C18" s="10"/>
      <c r="D18" s="10"/>
      <c r="E18" s="10"/>
      <c r="F18" s="10"/>
      <c r="G18" s="10"/>
      <c r="H18" s="10"/>
    </row>
    <row r="19" spans="1:8" ht="18" customHeight="1" x14ac:dyDescent="0.2">
      <c r="A19" s="10" t="s">
        <v>64</v>
      </c>
      <c r="B19" s="10"/>
      <c r="C19" s="10"/>
      <c r="D19" s="10"/>
      <c r="E19" s="10"/>
      <c r="F19" s="10"/>
      <c r="G19" s="10"/>
      <c r="H19" s="10"/>
    </row>
    <row r="20" spans="1:8" ht="18" customHeight="1" x14ac:dyDescent="0.2">
      <c r="A20" s="10" t="s">
        <v>65</v>
      </c>
      <c r="B20" s="10"/>
      <c r="C20" s="10"/>
      <c r="D20" s="10"/>
      <c r="E20" s="10"/>
      <c r="F20" s="10"/>
      <c r="G20" s="10"/>
      <c r="H20" s="10"/>
    </row>
    <row r="21" spans="1:8" ht="18" customHeight="1" x14ac:dyDescent="0.2">
      <c r="A21" s="10" t="s">
        <v>66</v>
      </c>
      <c r="B21" s="10"/>
      <c r="C21" s="10"/>
      <c r="D21" s="10"/>
      <c r="E21" s="10"/>
      <c r="F21" s="10"/>
      <c r="G21" s="10"/>
      <c r="H21" s="10"/>
    </row>
    <row r="22" spans="1:8" ht="3.75" customHeight="1" x14ac:dyDescent="0.2">
      <c r="A22" s="10"/>
      <c r="B22" s="10"/>
      <c r="C22" s="10"/>
      <c r="D22" s="10"/>
      <c r="E22" s="10"/>
      <c r="F22" s="10"/>
      <c r="G22" s="10"/>
      <c r="H22" s="10"/>
    </row>
    <row r="23" spans="1:8" ht="18" customHeight="1" x14ac:dyDescent="0.2">
      <c r="A23" s="10" t="s">
        <v>67</v>
      </c>
      <c r="B23" s="10"/>
      <c r="C23" s="10"/>
      <c r="D23" s="10"/>
      <c r="E23" s="10"/>
      <c r="F23" s="10"/>
      <c r="G23" s="10"/>
      <c r="H23" s="10"/>
    </row>
    <row r="24" spans="1:8" ht="18" customHeight="1" x14ac:dyDescent="0.2">
      <c r="A24" s="10" t="s">
        <v>68</v>
      </c>
      <c r="B24" s="10"/>
      <c r="C24" s="10"/>
      <c r="D24" s="10"/>
      <c r="E24" s="10"/>
      <c r="F24" s="10"/>
      <c r="G24" s="10"/>
      <c r="H24" s="10"/>
    </row>
    <row r="25" spans="1:8" ht="18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8" ht="18" customHeight="1" x14ac:dyDescent="0.25">
      <c r="A26" s="2" t="s">
        <v>51</v>
      </c>
      <c r="B26" s="10"/>
      <c r="C26" s="10"/>
      <c r="D26" s="10"/>
      <c r="E26" s="10"/>
      <c r="F26" s="10"/>
      <c r="G26" s="10"/>
      <c r="H26" s="10"/>
    </row>
    <row r="27" spans="1:8" ht="18" customHeight="1" x14ac:dyDescent="0.2">
      <c r="A27" s="10" t="s">
        <v>116</v>
      </c>
      <c r="B27" s="10"/>
      <c r="C27" s="10"/>
      <c r="D27" s="10"/>
      <c r="E27" s="10"/>
      <c r="F27" s="10"/>
      <c r="G27" s="10"/>
      <c r="H27" s="10"/>
    </row>
    <row r="28" spans="1:8" ht="18" customHeight="1" x14ac:dyDescent="0.2">
      <c r="A28" s="10"/>
      <c r="B28" s="10"/>
      <c r="C28" s="10"/>
      <c r="D28" s="10"/>
      <c r="E28" s="10"/>
      <c r="F28" s="10"/>
      <c r="G28" s="10"/>
      <c r="H28" s="10"/>
    </row>
    <row r="29" spans="1:8" ht="16.5" customHeight="1" x14ac:dyDescent="0.25">
      <c r="A29" s="2" t="s">
        <v>69</v>
      </c>
      <c r="B29" s="10"/>
      <c r="C29" s="10"/>
      <c r="D29" s="10"/>
      <c r="E29" s="10"/>
      <c r="F29" s="10"/>
      <c r="G29" s="10"/>
      <c r="H29" s="10"/>
    </row>
    <row r="30" spans="1:8" ht="16.5" customHeight="1" x14ac:dyDescent="0.2">
      <c r="A30" s="10" t="s">
        <v>70</v>
      </c>
      <c r="B30" s="10"/>
      <c r="C30" s="10"/>
      <c r="D30" s="10"/>
      <c r="E30" s="10"/>
      <c r="F30" s="10"/>
      <c r="G30" s="10"/>
      <c r="H30" s="10"/>
    </row>
    <row r="31" spans="1:8" ht="16.5" customHeight="1" x14ac:dyDescent="0.2">
      <c r="A31" s="10"/>
      <c r="B31" s="10"/>
      <c r="C31" s="10"/>
      <c r="D31" s="10"/>
      <c r="E31" s="10"/>
      <c r="F31" s="10"/>
      <c r="G31" s="10"/>
      <c r="H31" s="10"/>
    </row>
    <row r="32" spans="1:8" ht="16.5" customHeight="1" x14ac:dyDescent="0.25">
      <c r="A32" s="2" t="s">
        <v>121</v>
      </c>
      <c r="B32" s="10"/>
      <c r="C32" s="10"/>
      <c r="D32" s="10"/>
      <c r="E32" s="10"/>
      <c r="F32" s="10"/>
      <c r="G32" s="10"/>
      <c r="H32" s="10"/>
    </row>
    <row r="33" spans="1:8" ht="16.5" customHeight="1" x14ac:dyDescent="0.2">
      <c r="A33" s="10" t="s">
        <v>147</v>
      </c>
      <c r="B33" s="10"/>
      <c r="C33" s="10"/>
      <c r="D33" s="10"/>
      <c r="E33" s="10"/>
      <c r="F33" s="10"/>
      <c r="G33" s="10"/>
      <c r="H33" s="10"/>
    </row>
    <row r="34" spans="1:8" ht="16.5" customHeight="1" x14ac:dyDescent="0.2">
      <c r="A34" s="10"/>
      <c r="B34" s="10"/>
      <c r="C34" s="10"/>
      <c r="D34" s="10"/>
      <c r="E34" s="10"/>
      <c r="F34" s="10"/>
      <c r="G34" s="10"/>
      <c r="H34" s="10"/>
    </row>
    <row r="35" spans="1:8" ht="22.15" customHeight="1" x14ac:dyDescent="0.25">
      <c r="A35" s="2" t="s">
        <v>122</v>
      </c>
      <c r="B35" s="10"/>
      <c r="C35" s="10"/>
      <c r="D35" s="10"/>
      <c r="E35" s="10"/>
      <c r="F35" s="10"/>
      <c r="G35" s="10"/>
      <c r="H35" s="10"/>
    </row>
    <row r="36" spans="1:8" ht="21" customHeight="1" x14ac:dyDescent="0.25">
      <c r="A36" s="10"/>
      <c r="B36" s="10"/>
      <c r="C36" s="10"/>
      <c r="D36" s="10"/>
      <c r="E36" s="2">
        <v>2016</v>
      </c>
      <c r="F36" s="10"/>
      <c r="G36" s="2">
        <v>2015</v>
      </c>
      <c r="H36" s="10"/>
    </row>
    <row r="37" spans="1:8" ht="21" customHeight="1" x14ac:dyDescent="0.2">
      <c r="A37" s="10" t="s">
        <v>166</v>
      </c>
      <c r="B37" s="10"/>
      <c r="C37" s="10"/>
      <c r="D37" s="10"/>
      <c r="E37" s="43">
        <v>116426</v>
      </c>
      <c r="F37" s="43"/>
      <c r="G37" s="43">
        <f>79068.25</f>
        <v>79068.25</v>
      </c>
      <c r="H37" s="10"/>
    </row>
    <row r="38" spans="1:8" ht="18" customHeight="1" x14ac:dyDescent="0.2">
      <c r="A38" s="10" t="s">
        <v>95</v>
      </c>
      <c r="B38" s="10"/>
      <c r="C38" s="10"/>
      <c r="D38" s="10"/>
      <c r="E38" s="43">
        <v>269053</v>
      </c>
      <c r="F38" s="43"/>
      <c r="G38" s="43">
        <v>281008</v>
      </c>
      <c r="H38" s="10"/>
    </row>
    <row r="39" spans="1:8" ht="16.5" customHeight="1" x14ac:dyDescent="0.2">
      <c r="A39" s="68" t="s">
        <v>29</v>
      </c>
      <c r="B39" s="68"/>
      <c r="C39" s="68"/>
      <c r="D39" s="68"/>
      <c r="E39" s="54">
        <f>SUM(E37:E38)</f>
        <v>385479</v>
      </c>
      <c r="F39" s="54"/>
      <c r="G39" s="54">
        <f>SUM(G37:G38)</f>
        <v>360076.25</v>
      </c>
      <c r="H39" s="10"/>
    </row>
    <row r="40" spans="1:8" ht="16.5" customHeight="1" x14ac:dyDescent="0.2">
      <c r="A40" s="10"/>
      <c r="B40" s="10"/>
      <c r="C40" s="10"/>
      <c r="D40" s="10"/>
      <c r="E40" s="43"/>
      <c r="F40" s="43"/>
      <c r="G40" s="43"/>
      <c r="H40" s="10"/>
    </row>
    <row r="41" spans="1:8" ht="7.15" customHeight="1" x14ac:dyDescent="0.2">
      <c r="A41" s="10"/>
      <c r="B41" s="10"/>
      <c r="C41" s="10"/>
      <c r="D41" s="10"/>
      <c r="E41" s="43"/>
      <c r="F41" s="43"/>
      <c r="G41" s="43"/>
      <c r="H41" s="10"/>
    </row>
    <row r="42" spans="1:8" ht="16.5" customHeight="1" x14ac:dyDescent="0.25">
      <c r="A42" s="2" t="s">
        <v>96</v>
      </c>
      <c r="B42" s="10"/>
      <c r="C42" s="10"/>
      <c r="D42" s="10"/>
      <c r="E42" s="10"/>
      <c r="F42" s="10"/>
      <c r="G42" s="10"/>
      <c r="H42" s="10"/>
    </row>
    <row r="43" spans="1:8" ht="16.149999999999999" customHeight="1" x14ac:dyDescent="0.25">
      <c r="A43" s="10"/>
      <c r="B43" s="10"/>
      <c r="C43" s="10"/>
      <c r="D43" s="10"/>
      <c r="E43" s="2">
        <v>2016</v>
      </c>
      <c r="F43" s="10"/>
      <c r="G43" s="2">
        <v>2015</v>
      </c>
      <c r="H43" s="10"/>
    </row>
    <row r="44" spans="1:8" ht="18.600000000000001" customHeight="1" x14ac:dyDescent="0.2">
      <c r="A44" s="10" t="s">
        <v>97</v>
      </c>
      <c r="B44" s="10"/>
      <c r="C44" s="10"/>
      <c r="D44" s="10"/>
      <c r="E44" s="43">
        <f>175627</f>
        <v>175627</v>
      </c>
      <c r="F44" s="43"/>
      <c r="G44" s="43">
        <f>728954.51</f>
        <v>728954.51</v>
      </c>
      <c r="H44" s="10"/>
    </row>
    <row r="45" spans="1:8" ht="16.5" customHeight="1" x14ac:dyDescent="0.2">
      <c r="A45" s="10" t="s">
        <v>99</v>
      </c>
      <c r="B45" s="10"/>
      <c r="C45" s="10"/>
      <c r="D45" s="10"/>
      <c r="E45" s="43">
        <f>97413</f>
        <v>97413</v>
      </c>
      <c r="F45" s="43" t="s">
        <v>157</v>
      </c>
      <c r="G45" s="43">
        <v>69198</v>
      </c>
      <c r="H45" s="10"/>
    </row>
    <row r="46" spans="1:8" ht="16.5" customHeight="1" x14ac:dyDescent="0.2">
      <c r="A46" s="10" t="s">
        <v>100</v>
      </c>
      <c r="B46" s="10"/>
      <c r="C46" s="10"/>
      <c r="D46" s="10"/>
      <c r="E46" s="43">
        <f>8107.48</f>
        <v>8107.48</v>
      </c>
      <c r="F46" s="43"/>
      <c r="G46" s="43">
        <v>6184.51</v>
      </c>
      <c r="H46" s="10"/>
    </row>
    <row r="47" spans="1:8" ht="16.5" customHeight="1" x14ac:dyDescent="0.2">
      <c r="A47" s="10" t="s">
        <v>98</v>
      </c>
      <c r="B47" s="10"/>
      <c r="C47" s="10"/>
      <c r="D47" s="10"/>
      <c r="E47" s="43">
        <f>9450</f>
        <v>9450</v>
      </c>
      <c r="F47" s="43"/>
      <c r="G47" s="43">
        <v>13450</v>
      </c>
      <c r="H47" s="10"/>
    </row>
    <row r="48" spans="1:8" ht="16.5" customHeight="1" x14ac:dyDescent="0.2">
      <c r="A48" s="10" t="s">
        <v>155</v>
      </c>
      <c r="B48" s="10"/>
      <c r="C48" s="10"/>
      <c r="D48" s="10"/>
      <c r="E48" s="43">
        <v>42324.31</v>
      </c>
      <c r="F48" s="43"/>
      <c r="G48" s="43">
        <v>31000</v>
      </c>
      <c r="H48" s="10"/>
    </row>
    <row r="49" spans="1:9" ht="16.5" customHeight="1" x14ac:dyDescent="0.2">
      <c r="A49" s="68" t="s">
        <v>29</v>
      </c>
      <c r="B49" s="68"/>
      <c r="C49" s="68"/>
      <c r="D49" s="68"/>
      <c r="E49" s="54">
        <f>SUM(E44:E48)</f>
        <v>332921.78999999998</v>
      </c>
      <c r="F49" s="54"/>
      <c r="G49" s="54">
        <f>SUM(G44:G48)</f>
        <v>848787.02</v>
      </c>
      <c r="H49" s="10"/>
    </row>
    <row r="50" spans="1:9" ht="18.600000000000001" customHeight="1" x14ac:dyDescent="0.2">
      <c r="A50" s="10"/>
      <c r="B50" s="10"/>
      <c r="C50" s="10"/>
      <c r="D50" s="10"/>
      <c r="E50" s="43"/>
      <c r="F50" s="43"/>
      <c r="G50" s="43"/>
      <c r="H50" s="10"/>
    </row>
    <row r="51" spans="1:9" ht="19.899999999999999" customHeight="1" x14ac:dyDescent="0.25">
      <c r="A51" s="2" t="s">
        <v>123</v>
      </c>
      <c r="B51" s="10"/>
      <c r="C51" s="10"/>
      <c r="D51" s="10"/>
      <c r="E51" s="43"/>
      <c r="F51" s="43" t="s">
        <v>157</v>
      </c>
      <c r="G51" s="43"/>
      <c r="H51" s="10"/>
    </row>
    <row r="52" spans="1:9" ht="15" x14ac:dyDescent="0.2">
      <c r="A52" s="10"/>
      <c r="B52" s="10"/>
      <c r="C52" s="10"/>
      <c r="D52" s="10"/>
      <c r="E52" s="10"/>
      <c r="F52" s="10"/>
      <c r="G52" s="10"/>
      <c r="H52" s="10"/>
    </row>
    <row r="53" spans="1:9" ht="15" x14ac:dyDescent="0.2">
      <c r="A53" s="10" t="s">
        <v>56</v>
      </c>
      <c r="B53" s="10"/>
      <c r="C53" s="10"/>
      <c r="D53" s="43"/>
      <c r="E53" s="43"/>
      <c r="F53" s="43"/>
      <c r="G53" s="43"/>
      <c r="H53" s="43"/>
    </row>
    <row r="54" spans="1:9" ht="15.75" x14ac:dyDescent="0.25">
      <c r="A54" s="10"/>
      <c r="B54" s="10"/>
      <c r="C54" s="10"/>
      <c r="D54" s="43"/>
      <c r="E54" s="44">
        <v>2016</v>
      </c>
      <c r="F54" s="44"/>
      <c r="G54" s="44">
        <v>2015</v>
      </c>
      <c r="H54" s="43"/>
    </row>
    <row r="55" spans="1:9" ht="19.899999999999999" customHeight="1" x14ac:dyDescent="0.2">
      <c r="A55" s="10" t="s">
        <v>145</v>
      </c>
      <c r="B55" s="10"/>
      <c r="C55" s="10"/>
      <c r="D55" s="43"/>
      <c r="E55" s="45">
        <f>40295+10000</f>
        <v>50295</v>
      </c>
      <c r="F55" s="45"/>
      <c r="G55" s="45">
        <v>9460</v>
      </c>
      <c r="H55" s="43"/>
    </row>
    <row r="56" spans="1:9" ht="15" x14ac:dyDescent="0.2">
      <c r="A56" s="10"/>
      <c r="B56" s="10"/>
      <c r="C56" s="10"/>
      <c r="D56" s="43"/>
      <c r="E56" s="45"/>
      <c r="F56" s="45"/>
      <c r="G56" s="45"/>
      <c r="H56" s="43"/>
    </row>
    <row r="57" spans="1:9" ht="15" x14ac:dyDescent="0.2">
      <c r="A57" s="10" t="s">
        <v>136</v>
      </c>
      <c r="B57" s="10"/>
      <c r="C57" s="10"/>
      <c r="D57" s="43"/>
      <c r="E57" s="45"/>
      <c r="F57" s="45"/>
      <c r="G57" s="45"/>
      <c r="H57" s="43"/>
    </row>
    <row r="58" spans="1:9" ht="15" x14ac:dyDescent="0.2">
      <c r="A58" s="10" t="s">
        <v>158</v>
      </c>
      <c r="B58" s="10"/>
      <c r="C58" s="10"/>
      <c r="D58" s="43"/>
      <c r="E58" s="45"/>
      <c r="F58" s="45"/>
      <c r="G58" s="45"/>
      <c r="H58" s="43"/>
    </row>
    <row r="59" spans="1:9" ht="13.9" customHeight="1" x14ac:dyDescent="0.2">
      <c r="A59" s="10"/>
      <c r="B59" s="10"/>
      <c r="C59" s="10"/>
      <c r="D59" s="10"/>
      <c r="E59" s="10"/>
      <c r="F59" s="10"/>
      <c r="G59" s="10"/>
      <c r="H59" s="10"/>
      <c r="I59" s="13"/>
    </row>
    <row r="60" spans="1:9" ht="4.1500000000000004" customHeight="1" x14ac:dyDescent="0.2">
      <c r="A60" s="10"/>
      <c r="B60" s="10"/>
      <c r="C60" s="10"/>
      <c r="D60" s="10"/>
      <c r="E60" s="10"/>
      <c r="F60" s="10"/>
      <c r="G60" s="10"/>
      <c r="H60" s="10"/>
      <c r="I60" s="13"/>
    </row>
    <row r="61" spans="1:9" ht="13.9" customHeight="1" x14ac:dyDescent="0.25">
      <c r="A61" s="2" t="s">
        <v>148</v>
      </c>
      <c r="B61" s="10"/>
      <c r="C61" s="10"/>
      <c r="D61" s="10"/>
      <c r="E61" s="10"/>
      <c r="F61" s="10"/>
      <c r="G61" s="10"/>
      <c r="H61" s="10"/>
      <c r="I61" s="13"/>
    </row>
    <row r="62" spans="1:9" ht="13.9" customHeight="1" x14ac:dyDescent="0.25">
      <c r="A62" s="10"/>
      <c r="B62" s="10"/>
      <c r="C62" s="10"/>
      <c r="D62" s="10"/>
      <c r="E62" s="44">
        <v>2016</v>
      </c>
      <c r="F62" s="44"/>
      <c r="G62" s="44">
        <v>2015</v>
      </c>
      <c r="H62" s="10"/>
      <c r="I62" s="13"/>
    </row>
    <row r="63" spans="1:9" ht="19.149999999999999" customHeight="1" x14ac:dyDescent="0.2">
      <c r="A63" s="10" t="s">
        <v>141</v>
      </c>
      <c r="B63" s="10"/>
      <c r="C63" s="10"/>
      <c r="D63" s="10"/>
      <c r="E63" s="43">
        <f>33928+11412.5</f>
        <v>45340.5</v>
      </c>
      <c r="F63" s="43"/>
      <c r="G63" s="43">
        <v>461847</v>
      </c>
      <c r="H63" s="10"/>
      <c r="I63" s="13"/>
    </row>
    <row r="64" spans="1:9" ht="15.6" customHeight="1" x14ac:dyDescent="0.2">
      <c r="A64" s="10" t="s">
        <v>139</v>
      </c>
      <c r="B64" s="10"/>
      <c r="C64" s="10"/>
      <c r="D64" s="10"/>
      <c r="E64" s="43">
        <v>36662</v>
      </c>
      <c r="F64" s="43"/>
      <c r="G64" s="43">
        <v>39087</v>
      </c>
      <c r="H64" s="10"/>
      <c r="I64" s="13"/>
    </row>
    <row r="65" spans="1:9" ht="15.6" customHeight="1" x14ac:dyDescent="0.2">
      <c r="A65" s="42" t="s">
        <v>140</v>
      </c>
      <c r="B65" s="42"/>
      <c r="C65" s="42"/>
      <c r="D65" s="42"/>
      <c r="E65" s="51">
        <v>24169</v>
      </c>
      <c r="F65" s="51"/>
      <c r="G65" s="51">
        <v>60822</v>
      </c>
      <c r="H65" s="10"/>
      <c r="I65" s="13"/>
    </row>
    <row r="66" spans="1:9" ht="15.6" customHeight="1" x14ac:dyDescent="0.2">
      <c r="A66" s="68" t="s">
        <v>29</v>
      </c>
      <c r="B66" s="68"/>
      <c r="C66" s="68"/>
      <c r="D66" s="68"/>
      <c r="E66" s="54">
        <f>SUM(E63:E65)</f>
        <v>106171.5</v>
      </c>
      <c r="F66" s="54"/>
      <c r="G66" s="54">
        <f>SUM(G63:G65)</f>
        <v>561756</v>
      </c>
      <c r="H66" s="10"/>
      <c r="I66" s="13"/>
    </row>
    <row r="67" spans="1:9" ht="13.9" customHeight="1" x14ac:dyDescent="0.2">
      <c r="A67" s="10"/>
      <c r="B67" s="10"/>
      <c r="C67" s="10"/>
      <c r="D67" s="10"/>
      <c r="E67" s="43"/>
      <c r="F67" s="43"/>
      <c r="G67" s="43"/>
      <c r="H67" s="10"/>
      <c r="I67" s="13"/>
    </row>
    <row r="68" spans="1:9" ht="13.9" customHeight="1" x14ac:dyDescent="0.2">
      <c r="A68" s="10"/>
      <c r="B68" s="10"/>
      <c r="C68" s="10"/>
      <c r="D68" s="10"/>
      <c r="E68" s="43"/>
      <c r="F68" s="43"/>
      <c r="G68" s="43"/>
      <c r="H68" s="10"/>
      <c r="I68" s="13"/>
    </row>
    <row r="69" spans="1:9" ht="15.75" x14ac:dyDescent="0.25">
      <c r="A69" s="2" t="s">
        <v>142</v>
      </c>
      <c r="B69" s="10"/>
      <c r="C69" s="10"/>
      <c r="D69" s="10"/>
      <c r="E69" s="10"/>
      <c r="F69" s="10"/>
      <c r="G69" s="10"/>
      <c r="H69" s="10"/>
      <c r="I69" s="13"/>
    </row>
    <row r="70" spans="1:9" ht="15.75" x14ac:dyDescent="0.25">
      <c r="A70" s="10"/>
      <c r="B70" s="10"/>
      <c r="C70" s="10"/>
      <c r="D70" s="10"/>
      <c r="E70" s="86" t="s">
        <v>124</v>
      </c>
      <c r="F70" s="86" t="s">
        <v>126</v>
      </c>
      <c r="G70" s="86" t="s">
        <v>42</v>
      </c>
      <c r="H70" s="10"/>
      <c r="I70" s="13"/>
    </row>
    <row r="71" spans="1:9" ht="15.75" x14ac:dyDescent="0.25">
      <c r="A71" s="42"/>
      <c r="B71" s="42"/>
      <c r="C71" s="42"/>
      <c r="D71" s="42"/>
      <c r="E71" s="87" t="s">
        <v>125</v>
      </c>
      <c r="F71" s="87" t="s">
        <v>127</v>
      </c>
      <c r="G71" s="12"/>
      <c r="H71" s="10"/>
      <c r="I71" s="13"/>
    </row>
    <row r="72" spans="1:9" ht="20.45" customHeight="1" x14ac:dyDescent="0.25">
      <c r="A72" s="2" t="s">
        <v>43</v>
      </c>
      <c r="B72" s="10"/>
      <c r="C72" s="10"/>
      <c r="D72" s="10"/>
      <c r="E72" s="43">
        <f>159937+402358</f>
        <v>562295</v>
      </c>
      <c r="F72" s="43">
        <v>43485</v>
      </c>
      <c r="G72" s="43">
        <f>SUM(E72:F72)</f>
        <v>605780</v>
      </c>
      <c r="H72" s="10"/>
      <c r="I72" s="13"/>
    </row>
    <row r="73" spans="1:9" ht="15.75" customHeight="1" x14ac:dyDescent="0.2">
      <c r="A73" s="10" t="s">
        <v>44</v>
      </c>
      <c r="B73" s="10"/>
      <c r="C73" s="10"/>
      <c r="D73" s="10"/>
      <c r="E73" s="43">
        <v>0</v>
      </c>
      <c r="F73" s="43">
        <v>0</v>
      </c>
      <c r="G73" s="43">
        <f>SUM(E73:F73)</f>
        <v>0</v>
      </c>
      <c r="H73" s="10"/>
      <c r="I73" s="13"/>
    </row>
    <row r="74" spans="1:9" ht="15.75" customHeight="1" x14ac:dyDescent="0.2">
      <c r="A74" s="10" t="s">
        <v>45</v>
      </c>
      <c r="B74" s="10"/>
      <c r="C74" s="10"/>
      <c r="D74" s="10"/>
      <c r="E74" s="43">
        <v>0</v>
      </c>
      <c r="F74" s="43">
        <v>0</v>
      </c>
      <c r="G74" s="43">
        <f>SUM(E74:F74)</f>
        <v>0</v>
      </c>
      <c r="H74" s="10"/>
      <c r="I74" s="13"/>
    </row>
    <row r="75" spans="1:9" ht="15" x14ac:dyDescent="0.2">
      <c r="A75" s="42" t="s">
        <v>46</v>
      </c>
      <c r="B75" s="42"/>
      <c r="C75" s="42"/>
      <c r="D75" s="42"/>
      <c r="E75" s="51">
        <f>31987+31987+31987+74983-8697+74983-8697</f>
        <v>228533</v>
      </c>
      <c r="F75" s="51">
        <f>8697+8697+8697+8697</f>
        <v>34788</v>
      </c>
      <c r="G75" s="51">
        <f>SUM(E75:F75)</f>
        <v>263321</v>
      </c>
      <c r="H75" s="10"/>
      <c r="I75" s="13"/>
    </row>
    <row r="76" spans="1:9" ht="15.75" x14ac:dyDescent="0.25">
      <c r="A76" s="2" t="s">
        <v>47</v>
      </c>
      <c r="B76" s="2"/>
      <c r="C76" s="2"/>
      <c r="D76" s="2"/>
      <c r="E76" s="52">
        <f>E72+E73-E74-E75</f>
        <v>333762</v>
      </c>
      <c r="F76" s="52">
        <f>F72+F73-F74-F75</f>
        <v>8697</v>
      </c>
      <c r="G76" s="52">
        <f>G72+G73-G74-G75</f>
        <v>342459</v>
      </c>
      <c r="H76" s="10"/>
      <c r="I76" s="13"/>
    </row>
    <row r="77" spans="1:9" ht="15.75" x14ac:dyDescent="0.25">
      <c r="A77" s="2"/>
      <c r="B77" s="2"/>
      <c r="C77" s="2"/>
      <c r="D77" s="2"/>
      <c r="E77" s="52"/>
      <c r="F77" s="52"/>
      <c r="G77" s="52"/>
      <c r="H77" s="10"/>
      <c r="I77" s="13"/>
    </row>
    <row r="78" spans="1:9" ht="15.75" x14ac:dyDescent="0.25">
      <c r="A78" s="2" t="s">
        <v>48</v>
      </c>
      <c r="B78" s="2"/>
      <c r="C78" s="2"/>
      <c r="D78" s="2"/>
      <c r="E78" s="52">
        <f>74983-F78</f>
        <v>66286</v>
      </c>
      <c r="F78" s="52">
        <v>8697</v>
      </c>
      <c r="G78" s="52">
        <f>SUM(E78:F78)</f>
        <v>74983</v>
      </c>
      <c r="H78" s="10"/>
      <c r="I78" s="13"/>
    </row>
    <row r="79" spans="1:9" ht="15.75" x14ac:dyDescent="0.25">
      <c r="A79" s="2"/>
      <c r="B79" s="2"/>
      <c r="C79" s="2"/>
      <c r="D79" s="2"/>
      <c r="E79" s="52"/>
      <c r="F79" s="52"/>
      <c r="G79" s="52"/>
      <c r="H79" s="10"/>
      <c r="I79" s="13"/>
    </row>
    <row r="80" spans="1:9" ht="15" x14ac:dyDescent="0.2">
      <c r="A80" s="10"/>
      <c r="B80" s="10"/>
      <c r="C80" s="10"/>
      <c r="D80" s="10"/>
      <c r="E80" s="43"/>
      <c r="F80" s="43"/>
      <c r="G80" s="43"/>
      <c r="H80" s="43"/>
    </row>
    <row r="81" spans="1:8" ht="15.75" x14ac:dyDescent="0.25">
      <c r="A81" s="2" t="s">
        <v>143</v>
      </c>
      <c r="B81" s="10"/>
      <c r="C81" s="10"/>
      <c r="D81" s="10"/>
      <c r="E81" s="43"/>
      <c r="F81" s="43"/>
      <c r="G81" s="43"/>
      <c r="H81" s="43"/>
    </row>
    <row r="82" spans="1:8" ht="15.75" x14ac:dyDescent="0.25">
      <c r="A82" s="10"/>
      <c r="B82" s="10"/>
      <c r="C82" s="10"/>
      <c r="D82" s="10"/>
      <c r="E82" s="2">
        <v>2016</v>
      </c>
      <c r="F82" s="10"/>
      <c r="G82" s="2">
        <v>2015</v>
      </c>
      <c r="H82" s="43"/>
    </row>
    <row r="83" spans="1:8" ht="16.899999999999999" customHeight="1" x14ac:dyDescent="0.2">
      <c r="A83" s="10" t="s">
        <v>130</v>
      </c>
      <c r="B83" s="10"/>
      <c r="C83" s="10"/>
      <c r="D83" s="10"/>
      <c r="E83" s="43">
        <v>91868.55</v>
      </c>
      <c r="F83" s="43"/>
      <c r="G83" s="43">
        <v>66561</v>
      </c>
      <c r="H83" s="43"/>
    </row>
    <row r="84" spans="1:8" ht="15" x14ac:dyDescent="0.2">
      <c r="A84" s="10" t="s">
        <v>131</v>
      </c>
      <c r="B84" s="10"/>
      <c r="C84" s="10"/>
      <c r="D84" s="10"/>
      <c r="E84" s="43">
        <f>6947.95+1059.81+2047.45</f>
        <v>10055.210000000001</v>
      </c>
      <c r="F84" s="43"/>
      <c r="G84" s="43">
        <v>4792</v>
      </c>
      <c r="H84" s="43"/>
    </row>
    <row r="85" spans="1:8" ht="15" x14ac:dyDescent="0.2">
      <c r="A85" s="10" t="s">
        <v>133</v>
      </c>
      <c r="B85" s="10"/>
      <c r="C85" s="10"/>
      <c r="D85" s="10"/>
      <c r="E85" s="43">
        <f>506.5+16277.5</f>
        <v>16784</v>
      </c>
      <c r="F85" s="43"/>
      <c r="G85" s="43">
        <v>3454.38</v>
      </c>
      <c r="H85" s="43"/>
    </row>
    <row r="86" spans="1:8" ht="15" x14ac:dyDescent="0.2">
      <c r="A86" s="10" t="s">
        <v>134</v>
      </c>
      <c r="B86" s="10"/>
      <c r="C86" s="10"/>
      <c r="D86" s="10"/>
      <c r="E86" s="43">
        <v>23003</v>
      </c>
      <c r="F86" s="43"/>
      <c r="G86" s="43">
        <v>13334.4</v>
      </c>
      <c r="H86" s="10"/>
    </row>
    <row r="87" spans="1:8" ht="15" x14ac:dyDescent="0.2">
      <c r="A87" s="10" t="s">
        <v>135</v>
      </c>
      <c r="B87" s="10"/>
      <c r="C87" s="10"/>
      <c r="D87" s="10"/>
      <c r="E87" s="43">
        <f>2645+-1516</f>
        <v>1129</v>
      </c>
      <c r="F87" s="43"/>
      <c r="G87" s="43">
        <f>2473+10999.16</f>
        <v>13472.16</v>
      </c>
      <c r="H87" s="10"/>
    </row>
    <row r="88" spans="1:8" ht="15" x14ac:dyDescent="0.2">
      <c r="A88" s="68" t="s">
        <v>29</v>
      </c>
      <c r="B88" s="68"/>
      <c r="C88" s="68"/>
      <c r="D88" s="68"/>
      <c r="E88" s="54">
        <f>SUM(E83:E87)</f>
        <v>142839.76</v>
      </c>
      <c r="F88" s="54"/>
      <c r="G88" s="54">
        <f>SUM(G83:G87)</f>
        <v>101613.94</v>
      </c>
      <c r="H88" s="10"/>
    </row>
    <row r="89" spans="1:8" ht="15" x14ac:dyDescent="0.2">
      <c r="A89" s="46"/>
      <c r="B89" s="46"/>
      <c r="C89" s="46"/>
      <c r="D89" s="46"/>
      <c r="E89" s="47"/>
      <c r="F89" s="47"/>
      <c r="G89" s="47"/>
      <c r="H89" s="10"/>
    </row>
    <row r="90" spans="1:8" ht="24.6" customHeight="1" x14ac:dyDescent="0.25">
      <c r="A90" s="2" t="s">
        <v>144</v>
      </c>
      <c r="B90" s="46"/>
      <c r="C90" s="46"/>
      <c r="D90" s="46"/>
      <c r="E90" s="47"/>
      <c r="F90" s="47"/>
      <c r="G90" s="47"/>
      <c r="H90" s="10"/>
    </row>
    <row r="91" spans="1:8" ht="15" x14ac:dyDescent="0.2">
      <c r="A91" s="10"/>
      <c r="B91" s="10"/>
      <c r="C91" s="10"/>
      <c r="D91" s="10"/>
      <c r="E91" s="48" t="s">
        <v>58</v>
      </c>
      <c r="F91" s="84"/>
      <c r="G91" s="10"/>
      <c r="H91" s="10"/>
    </row>
    <row r="92" spans="1:8" ht="13.15" customHeight="1" x14ac:dyDescent="0.2">
      <c r="A92" s="42"/>
      <c r="B92" s="42"/>
      <c r="C92" s="42"/>
      <c r="D92" s="53"/>
      <c r="E92" s="55" t="s">
        <v>137</v>
      </c>
      <c r="F92" s="84"/>
      <c r="G92" s="10"/>
      <c r="H92" s="10"/>
    </row>
    <row r="93" spans="1:8" ht="9" customHeight="1" x14ac:dyDescent="0.2">
      <c r="A93" s="10"/>
      <c r="B93" s="10"/>
      <c r="C93" s="10"/>
      <c r="D93" s="10"/>
      <c r="E93" s="10"/>
      <c r="F93" s="46"/>
      <c r="G93" s="10"/>
      <c r="H93" s="10"/>
    </row>
    <row r="94" spans="1:8" ht="13.15" customHeight="1" x14ac:dyDescent="0.2">
      <c r="A94" s="10" t="s">
        <v>57</v>
      </c>
      <c r="B94" s="10"/>
      <c r="C94" s="10"/>
      <c r="D94" s="43"/>
      <c r="E94" s="43">
        <f>Balanse!H56</f>
        <v>2326079.21</v>
      </c>
      <c r="F94" s="47"/>
      <c r="G94" s="10"/>
      <c r="H94" s="10"/>
    </row>
    <row r="95" spans="1:8" ht="15" x14ac:dyDescent="0.2">
      <c r="A95" s="46" t="s">
        <v>167</v>
      </c>
      <c r="B95" s="46"/>
      <c r="C95" s="46"/>
      <c r="D95" s="47"/>
      <c r="E95" s="47">
        <f>resultat!F54</f>
        <v>168862.62999999995</v>
      </c>
      <c r="F95" s="47"/>
      <c r="G95" s="10"/>
      <c r="H95" s="10"/>
    </row>
    <row r="96" spans="1:8" ht="15.75" x14ac:dyDescent="0.25">
      <c r="A96" s="49" t="s">
        <v>159</v>
      </c>
      <c r="B96" s="49"/>
      <c r="C96" s="49"/>
      <c r="D96" s="50"/>
      <c r="E96" s="50">
        <f>SUM(E94:E95)</f>
        <v>2494941.84</v>
      </c>
      <c r="F96" s="85"/>
      <c r="G96" s="10"/>
      <c r="H96" s="10"/>
    </row>
    <row r="97" spans="1:8" ht="15" x14ac:dyDescent="0.2">
      <c r="A97" s="10"/>
      <c r="B97" s="10"/>
      <c r="C97" s="10"/>
      <c r="D97" s="43"/>
      <c r="E97" s="43"/>
      <c r="F97" s="47"/>
      <c r="G97" s="10"/>
      <c r="H97" s="10"/>
    </row>
    <row r="98" spans="1:8" ht="14.25" x14ac:dyDescent="0.2">
      <c r="A98" s="3"/>
      <c r="B98" s="3"/>
      <c r="C98" s="3"/>
      <c r="D98" s="13"/>
      <c r="E98" s="13"/>
      <c r="F98" s="13"/>
      <c r="G98" s="3"/>
      <c r="H98" s="3"/>
    </row>
    <row r="99" spans="1:8" ht="14.25" x14ac:dyDescent="0.2">
      <c r="A99" s="3"/>
      <c r="B99" s="3"/>
      <c r="C99" s="3"/>
      <c r="D99" s="13"/>
      <c r="E99" s="13"/>
      <c r="F99" s="13"/>
      <c r="G99" s="3"/>
      <c r="H99" s="3"/>
    </row>
    <row r="100" spans="1:8" ht="14.25" x14ac:dyDescent="0.2">
      <c r="A100" s="3"/>
      <c r="B100" s="3"/>
      <c r="C100" s="3"/>
      <c r="D100" s="13"/>
      <c r="E100" s="13"/>
      <c r="F100" s="13"/>
      <c r="G100" s="3"/>
      <c r="H100" s="3"/>
    </row>
    <row r="101" spans="1:8" ht="14.25" x14ac:dyDescent="0.2">
      <c r="A101" s="3"/>
      <c r="B101" s="3"/>
      <c r="C101" s="3"/>
      <c r="D101" s="13"/>
      <c r="E101" s="13"/>
      <c r="F101" s="13"/>
      <c r="G101" s="3"/>
      <c r="H101" s="3"/>
    </row>
    <row r="102" spans="1:8" ht="14.25" x14ac:dyDescent="0.2">
      <c r="A102" s="3"/>
      <c r="B102" s="3"/>
      <c r="C102" s="3"/>
      <c r="D102" s="13"/>
      <c r="E102" s="13"/>
      <c r="F102" s="13"/>
      <c r="G102" s="3"/>
      <c r="H102" s="3"/>
    </row>
    <row r="103" spans="1:8" ht="14.25" x14ac:dyDescent="0.2">
      <c r="A103" s="3"/>
      <c r="B103" s="3"/>
      <c r="C103" s="3"/>
      <c r="D103" s="13"/>
      <c r="E103" s="13"/>
      <c r="F103" s="13"/>
      <c r="G103" s="3"/>
      <c r="H103" s="3"/>
    </row>
    <row r="104" spans="1:8" ht="14.25" x14ac:dyDescent="0.2">
      <c r="A104" s="3"/>
      <c r="B104" s="3"/>
      <c r="C104" s="3"/>
      <c r="D104" s="13"/>
      <c r="E104" s="13"/>
      <c r="F104" s="13"/>
      <c r="G104" s="3"/>
      <c r="H104" s="3"/>
    </row>
    <row r="105" spans="1:8" ht="14.25" x14ac:dyDescent="0.2">
      <c r="A105" s="3"/>
      <c r="B105" s="3"/>
      <c r="C105" s="3"/>
      <c r="D105" s="13"/>
      <c r="E105" s="13"/>
      <c r="F105" s="13"/>
      <c r="G105" s="3"/>
      <c r="H105" s="3"/>
    </row>
    <row r="106" spans="1:8" ht="14.25" x14ac:dyDescent="0.2">
      <c r="A106" s="3"/>
      <c r="B106" s="3"/>
      <c r="C106" s="3"/>
      <c r="D106" s="13"/>
      <c r="E106" s="13"/>
      <c r="F106" s="13"/>
      <c r="G106" s="3"/>
      <c r="H106" s="3"/>
    </row>
    <row r="107" spans="1:8" ht="14.25" x14ac:dyDescent="0.2">
      <c r="A107" s="3"/>
      <c r="B107" s="3"/>
      <c r="C107" s="3"/>
      <c r="D107" s="3"/>
      <c r="E107" s="3"/>
      <c r="F107" s="3"/>
      <c r="G107" s="3"/>
      <c r="H107" s="3"/>
    </row>
    <row r="108" spans="1:8" ht="14.25" x14ac:dyDescent="0.2">
      <c r="A108" s="3"/>
      <c r="B108" s="3"/>
      <c r="C108" s="3"/>
      <c r="D108" s="3"/>
      <c r="E108" s="3"/>
      <c r="F108" s="3"/>
      <c r="G108" s="3"/>
      <c r="H108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7" fitToHeight="0" orientation="portrait" horizontalDpi="4294967292" r:id="rId1"/>
  <headerFooter scaleWithDoc="0" alignWithMargins="0">
    <oddFooter>&amp;C&amp;8Organsisasjonsnr 890 795 382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resultat</vt:lpstr>
      <vt:lpstr>Balanse</vt:lpstr>
      <vt:lpstr>Noter</vt:lpstr>
      <vt:lpstr>Balanse!Utskriftsområde</vt:lpstr>
      <vt:lpstr>resultat!Utskriftsområde</vt:lpstr>
      <vt:lpstr>Noter!Utskriftstitler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Vesteraas</dc:creator>
  <cp:lastModifiedBy>Bruker</cp:lastModifiedBy>
  <cp:lastPrinted>2016-02-20T16:25:56Z</cp:lastPrinted>
  <dcterms:created xsi:type="dcterms:W3CDTF">2002-04-14T10:51:55Z</dcterms:created>
  <dcterms:modified xsi:type="dcterms:W3CDTF">2017-03-15T21:31:37Z</dcterms:modified>
</cp:coreProperties>
</file>